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\Osavuosikatsaukset\2018\Q1\"/>
    </mc:Choice>
  </mc:AlternateContent>
  <bookViews>
    <workbookView xWindow="240" yWindow="4185" windowWidth="7350" windowHeight="3240"/>
  </bookViews>
  <sheets>
    <sheet name="Operational Data" sheetId="2" r:id="rId1"/>
    <sheet name="Financial data" sheetId="3" r:id="rId2"/>
  </sheets>
  <calcPr calcId="171027"/>
</workbook>
</file>

<file path=xl/calcChain.xml><?xml version="1.0" encoding="utf-8"?>
<calcChain xmlns="http://schemas.openxmlformats.org/spreadsheetml/2006/main">
  <c r="AG42" i="3" l="1"/>
  <c r="AG39" i="3"/>
  <c r="AG33" i="3" l="1"/>
  <c r="AG30" i="3"/>
  <c r="AG24" i="3"/>
  <c r="AG21" i="3"/>
  <c r="AG9" i="3"/>
  <c r="AG6" i="3"/>
  <c r="AG22" i="2" l="1"/>
  <c r="AG19" i="2"/>
  <c r="AG16" i="2"/>
  <c r="AG13" i="2"/>
  <c r="AG30" i="2" l="1"/>
  <c r="AG29" i="2"/>
  <c r="AG28" i="2"/>
  <c r="AG27" i="2"/>
  <c r="AG43" i="3" l="1"/>
  <c r="AG40" i="3"/>
  <c r="AG34" i="3"/>
  <c r="AG31" i="3"/>
  <c r="AG25" i="3"/>
  <c r="AG22" i="3"/>
  <c r="AG14" i="3"/>
  <c r="AG10" i="3"/>
  <c r="AG7" i="3"/>
  <c r="AG45" i="2" l="1"/>
  <c r="AG40" i="2"/>
  <c r="AG35" i="2"/>
  <c r="AG31" i="2"/>
  <c r="AG10" i="2"/>
  <c r="AG26" i="2" l="1"/>
  <c r="AC26" i="3"/>
  <c r="AE42" i="3" l="1"/>
  <c r="AE39" i="3"/>
  <c r="AE33" i="3" l="1"/>
  <c r="AE24" i="3"/>
  <c r="AE30" i="3"/>
  <c r="AE21" i="3"/>
  <c r="AF13" i="3" l="1"/>
  <c r="AE16" i="3"/>
  <c r="AE9" i="3"/>
  <c r="AE6" i="3"/>
  <c r="AE10" i="2" l="1"/>
  <c r="AD28" i="2" l="1"/>
  <c r="AF35" i="3" l="1"/>
  <c r="AF28" i="3"/>
  <c r="AF26" i="3"/>
  <c r="AF5" i="3"/>
  <c r="AF8" i="3"/>
  <c r="AF23" i="3"/>
  <c r="AF50" i="3"/>
  <c r="AF49" i="3"/>
  <c r="AF48" i="3"/>
  <c r="AF47" i="3"/>
  <c r="AF46" i="3"/>
  <c r="AF44" i="3"/>
  <c r="AF42" i="3"/>
  <c r="AF41" i="3"/>
  <c r="AF39" i="3"/>
  <c r="AF38" i="3"/>
  <c r="AF37" i="3"/>
  <c r="AF33" i="3"/>
  <c r="AF34" i="3" s="1"/>
  <c r="AF32" i="3"/>
  <c r="AF30" i="3"/>
  <c r="AF31" i="3" s="1"/>
  <c r="AF29" i="3"/>
  <c r="AF24" i="3"/>
  <c r="AF25" i="3" s="1"/>
  <c r="AF21" i="3"/>
  <c r="AF20" i="3"/>
  <c r="AF19" i="3"/>
  <c r="AF17" i="3"/>
  <c r="AF15" i="3"/>
  <c r="AF12" i="3"/>
  <c r="AF11" i="3"/>
  <c r="AF9" i="3"/>
  <c r="AF6" i="3"/>
  <c r="AF4" i="3"/>
  <c r="AE43" i="3"/>
  <c r="AE40" i="3"/>
  <c r="AE34" i="3"/>
  <c r="AE31" i="3"/>
  <c r="AE25" i="3"/>
  <c r="AE22" i="3"/>
  <c r="AE14" i="3"/>
  <c r="AE10" i="3"/>
  <c r="AE7" i="3"/>
  <c r="AF34" i="2"/>
  <c r="AF33" i="2"/>
  <c r="AF32" i="2"/>
  <c r="AF47" i="2"/>
  <c r="AF46" i="2"/>
  <c r="AF44" i="2"/>
  <c r="AF43" i="2"/>
  <c r="AF42" i="2"/>
  <c r="AF41" i="2"/>
  <c r="AF39" i="2"/>
  <c r="AF30" i="2" s="1"/>
  <c r="AF38" i="2"/>
  <c r="AF37" i="2"/>
  <c r="AF36" i="2"/>
  <c r="AF24" i="2"/>
  <c r="AF23" i="2"/>
  <c r="AF21" i="2"/>
  <c r="AF20" i="2"/>
  <c r="AF18" i="2"/>
  <c r="AF17" i="2"/>
  <c r="AF16" i="2" s="1"/>
  <c r="AF15" i="2"/>
  <c r="AF14" i="2"/>
  <c r="AE45" i="2"/>
  <c r="AE40" i="2"/>
  <c r="AE35" i="2"/>
  <c r="AE31" i="2"/>
  <c r="AE30" i="2"/>
  <c r="AE29" i="2"/>
  <c r="AE28" i="2"/>
  <c r="AE27" i="2"/>
  <c r="AE22" i="2"/>
  <c r="AE19" i="2"/>
  <c r="AE16" i="2"/>
  <c r="AE13" i="2"/>
  <c r="AE12" i="2"/>
  <c r="AE11" i="2"/>
  <c r="AF45" i="2" l="1"/>
  <c r="AF40" i="2"/>
  <c r="AF29" i="2"/>
  <c r="AF35" i="2"/>
  <c r="AF22" i="3"/>
  <c r="AF43" i="3"/>
  <c r="AF40" i="3"/>
  <c r="AF22" i="2"/>
  <c r="AF27" i="2"/>
  <c r="AF28" i="2"/>
  <c r="AF7" i="3"/>
  <c r="AF14" i="3"/>
  <c r="AF19" i="2"/>
  <c r="AF11" i="2"/>
  <c r="AF10" i="2"/>
  <c r="AF13" i="2"/>
  <c r="AE26" i="2"/>
  <c r="AF31" i="2"/>
  <c r="AF12" i="2"/>
  <c r="AF26" i="2" l="1"/>
  <c r="Y30" i="3"/>
  <c r="AD16" i="3" l="1"/>
  <c r="AD33" i="3"/>
  <c r="AD30" i="3"/>
  <c r="AD24" i="3"/>
  <c r="AD21" i="3"/>
  <c r="AD12" i="3"/>
  <c r="AD9" i="3"/>
  <c r="AD6" i="3"/>
  <c r="AD42" i="3" l="1"/>
  <c r="AD39" i="3"/>
  <c r="AD43" i="3" l="1"/>
  <c r="AD40" i="3"/>
  <c r="AD34" i="3"/>
  <c r="AD31" i="3"/>
  <c r="AD25" i="3"/>
  <c r="AD22" i="3"/>
  <c r="AD14" i="3"/>
  <c r="AD10" i="3"/>
  <c r="AD7" i="3"/>
  <c r="AD45" i="2"/>
  <c r="AD40" i="2"/>
  <c r="AD35" i="2"/>
  <c r="AD31" i="2"/>
  <c r="AD30" i="2"/>
  <c r="AD29" i="2"/>
  <c r="AD27" i="2"/>
  <c r="AD22" i="2"/>
  <c r="AD19" i="2"/>
  <c r="AD16" i="2"/>
  <c r="AD13" i="2"/>
  <c r="AD12" i="2"/>
  <c r="AD11" i="2"/>
  <c r="AD10" i="2"/>
  <c r="AD26" i="2" l="1"/>
  <c r="Z29" i="2"/>
  <c r="Z28" i="2"/>
  <c r="Z27" i="2"/>
  <c r="AA29" i="2"/>
  <c r="AA28" i="2"/>
  <c r="AA27" i="2"/>
  <c r="AB29" i="2"/>
  <c r="AB28" i="2"/>
  <c r="AB27" i="2"/>
  <c r="AC33" i="3" l="1"/>
  <c r="AC30" i="3"/>
  <c r="AC24" i="3"/>
  <c r="AC21" i="3"/>
  <c r="AC6" i="3"/>
  <c r="AC9" i="3"/>
  <c r="AC42" i="3" l="1"/>
  <c r="AC43" i="3" s="1"/>
  <c r="AC39" i="3"/>
  <c r="AC40" i="3" s="1"/>
  <c r="AC34" i="3"/>
  <c r="AC31" i="3"/>
  <c r="AC25" i="3"/>
  <c r="AC22" i="3"/>
  <c r="AC16" i="3"/>
  <c r="AC14" i="3"/>
  <c r="AC10" i="3"/>
  <c r="AC7" i="3"/>
  <c r="AA39" i="2" l="1"/>
  <c r="AA38" i="2"/>
  <c r="AA37" i="2"/>
  <c r="AA36" i="2"/>
  <c r="AC44" i="2" l="1"/>
  <c r="AC40" i="2" s="1"/>
  <c r="Z41" i="2"/>
  <c r="Z42" i="2"/>
  <c r="Z43" i="2"/>
  <c r="AB43" i="2"/>
  <c r="AB42" i="2"/>
  <c r="AB41" i="2"/>
  <c r="AC45" i="2"/>
  <c r="AC35" i="2"/>
  <c r="AC31" i="2"/>
  <c r="AC30" i="2"/>
  <c r="AC29" i="2"/>
  <c r="AC28" i="2"/>
  <c r="AC27" i="2"/>
  <c r="AC22" i="2"/>
  <c r="AC19" i="2"/>
  <c r="AC16" i="2"/>
  <c r="AC13" i="2"/>
  <c r="AC12" i="2"/>
  <c r="AC11" i="2"/>
  <c r="AC10" i="2"/>
  <c r="C27" i="2"/>
  <c r="D27" i="2"/>
  <c r="E27" i="2"/>
  <c r="F27" i="2"/>
  <c r="G27" i="2"/>
  <c r="H27" i="2"/>
  <c r="I27" i="2"/>
  <c r="J27" i="2"/>
  <c r="K27" i="2"/>
  <c r="L27" i="2"/>
  <c r="C28" i="2"/>
  <c r="D28" i="2"/>
  <c r="E28" i="2"/>
  <c r="F28" i="2"/>
  <c r="G28" i="2"/>
  <c r="H28" i="2"/>
  <c r="I28" i="2"/>
  <c r="J28" i="2"/>
  <c r="K28" i="2"/>
  <c r="L28" i="2"/>
  <c r="C29" i="2"/>
  <c r="D29" i="2"/>
  <c r="E29" i="2"/>
  <c r="F29" i="2"/>
  <c r="G29" i="2"/>
  <c r="H29" i="2"/>
  <c r="I29" i="2"/>
  <c r="J29" i="2"/>
  <c r="K29" i="2"/>
  <c r="L29" i="2"/>
  <c r="C30" i="2"/>
  <c r="D30" i="2"/>
  <c r="E30" i="2"/>
  <c r="F30" i="2"/>
  <c r="G30" i="2"/>
  <c r="H30" i="2"/>
  <c r="I30" i="2"/>
  <c r="J30" i="2"/>
  <c r="K30" i="2"/>
  <c r="L30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AB40" i="2" l="1"/>
  <c r="AC26" i="2"/>
  <c r="C11" i="2" l="1"/>
  <c r="D11" i="2"/>
  <c r="E11" i="2"/>
  <c r="F11" i="2"/>
  <c r="H11" i="2"/>
  <c r="I11" i="2"/>
  <c r="J11" i="2"/>
  <c r="K11" i="2"/>
  <c r="M11" i="2"/>
  <c r="N11" i="2"/>
  <c r="O11" i="2"/>
  <c r="P11" i="2"/>
  <c r="R11" i="2"/>
  <c r="S11" i="2"/>
  <c r="T11" i="2"/>
  <c r="U11" i="2"/>
  <c r="W11" i="2"/>
  <c r="X11" i="2"/>
  <c r="Y11" i="2"/>
  <c r="Z11" i="2"/>
  <c r="C12" i="2"/>
  <c r="D12" i="2"/>
  <c r="E12" i="2"/>
  <c r="F12" i="2"/>
  <c r="H12" i="2"/>
  <c r="I12" i="2"/>
  <c r="J12" i="2"/>
  <c r="K12" i="2"/>
  <c r="M12" i="2"/>
  <c r="N12" i="2"/>
  <c r="O12" i="2"/>
  <c r="P12" i="2"/>
  <c r="R12" i="2"/>
  <c r="S12" i="2"/>
  <c r="T12" i="2"/>
  <c r="U12" i="2"/>
  <c r="W12" i="2"/>
  <c r="X12" i="2"/>
  <c r="Y12" i="2"/>
  <c r="Z12" i="2"/>
  <c r="AB12" i="2"/>
  <c r="AB11" i="2"/>
  <c r="AA44" i="2" l="1"/>
  <c r="Z40" i="2"/>
  <c r="Z35" i="2"/>
  <c r="C13" i="2"/>
  <c r="D13" i="2"/>
  <c r="E13" i="2"/>
  <c r="F13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C16" i="2"/>
  <c r="D16" i="2"/>
  <c r="E16" i="2"/>
  <c r="F16" i="2"/>
  <c r="H16" i="2"/>
  <c r="I16" i="2"/>
  <c r="J16" i="2"/>
  <c r="K16" i="2"/>
  <c r="M16" i="2"/>
  <c r="N16" i="2"/>
  <c r="O16" i="2"/>
  <c r="P16" i="2"/>
  <c r="R16" i="2"/>
  <c r="S16" i="2"/>
  <c r="T16" i="2"/>
  <c r="U16" i="2"/>
  <c r="W16" i="2"/>
  <c r="X16" i="2"/>
  <c r="Y16" i="2"/>
  <c r="Z16" i="2"/>
  <c r="H13" i="2"/>
  <c r="I13" i="2"/>
  <c r="J13" i="2"/>
  <c r="K13" i="2"/>
  <c r="M13" i="2"/>
  <c r="N13" i="2"/>
  <c r="O13" i="2"/>
  <c r="P13" i="2"/>
  <c r="R13" i="2"/>
  <c r="S13" i="2"/>
  <c r="T13" i="2"/>
  <c r="U13" i="2"/>
  <c r="W13" i="2"/>
  <c r="X13" i="2"/>
  <c r="Y13" i="2"/>
  <c r="Z13" i="2"/>
  <c r="AB35" i="2"/>
  <c r="AB31" i="2"/>
  <c r="AB26" i="2" s="1"/>
  <c r="AB16" i="2"/>
  <c r="AB13" i="2"/>
  <c r="AA35" i="2" l="1"/>
  <c r="C10" i="2"/>
  <c r="G20" i="2"/>
  <c r="L20" i="2"/>
  <c r="Q20" i="2"/>
  <c r="V20" i="2"/>
  <c r="AA20" i="2"/>
  <c r="G21" i="2"/>
  <c r="L21" i="2"/>
  <c r="Q21" i="2"/>
  <c r="V21" i="2"/>
  <c r="AA21" i="2"/>
  <c r="G23" i="2"/>
  <c r="L23" i="2"/>
  <c r="Q23" i="2"/>
  <c r="V23" i="2"/>
  <c r="AA23" i="2"/>
  <c r="G24" i="2"/>
  <c r="L24" i="2"/>
  <c r="Q24" i="2"/>
  <c r="V24" i="2"/>
  <c r="AA24" i="2"/>
  <c r="G19" i="2" l="1"/>
  <c r="AB16" i="3" l="1"/>
  <c r="AF16" i="3" s="1"/>
  <c r="AA17" i="3"/>
  <c r="G17" i="3"/>
  <c r="AA26" i="3" l="1"/>
  <c r="G62" i="2" l="1"/>
  <c r="G61" i="2"/>
  <c r="D14" i="3"/>
  <c r="E14" i="3"/>
  <c r="F14" i="3"/>
  <c r="H14" i="3"/>
  <c r="I14" i="3"/>
  <c r="J14" i="3"/>
  <c r="K14" i="3"/>
  <c r="M14" i="3"/>
  <c r="N14" i="3"/>
  <c r="O14" i="3"/>
  <c r="P14" i="3"/>
  <c r="R14" i="3"/>
  <c r="S14" i="3"/>
  <c r="T14" i="3"/>
  <c r="U14" i="3"/>
  <c r="W14" i="3"/>
  <c r="X14" i="3"/>
  <c r="Y14" i="3"/>
  <c r="AB14" i="3"/>
  <c r="C14" i="3"/>
  <c r="Y16" i="3"/>
  <c r="X16" i="3"/>
  <c r="W16" i="3"/>
  <c r="U16" i="3"/>
  <c r="T16" i="3"/>
  <c r="S16" i="3"/>
  <c r="R16" i="3"/>
  <c r="P16" i="3"/>
  <c r="O16" i="3"/>
  <c r="N16" i="3"/>
  <c r="M16" i="3"/>
  <c r="J16" i="3"/>
  <c r="I16" i="3"/>
  <c r="H16" i="3"/>
  <c r="F16" i="3"/>
  <c r="E16" i="3"/>
  <c r="D16" i="3"/>
  <c r="C16" i="3"/>
  <c r="Z15" i="3"/>
  <c r="V15" i="3"/>
  <c r="Q15" i="3"/>
  <c r="K15" i="3"/>
  <c r="L15" i="3" s="1"/>
  <c r="G15" i="3"/>
  <c r="Z13" i="3"/>
  <c r="Z14" i="3" s="1"/>
  <c r="V13" i="3"/>
  <c r="Q13" i="3"/>
  <c r="L13" i="3"/>
  <c r="G13" i="3"/>
  <c r="AA50" i="3"/>
  <c r="V50" i="3"/>
  <c r="Q50" i="3"/>
  <c r="L50" i="3"/>
  <c r="G50" i="3"/>
  <c r="AA49" i="3"/>
  <c r="V49" i="3"/>
  <c r="Q49" i="3"/>
  <c r="L49" i="3"/>
  <c r="G49" i="3"/>
  <c r="AA48" i="3"/>
  <c r="V48" i="3"/>
  <c r="Q48" i="3"/>
  <c r="L48" i="3"/>
  <c r="G48" i="3"/>
  <c r="V17" i="3"/>
  <c r="Q17" i="3"/>
  <c r="L17" i="3"/>
  <c r="AA47" i="3"/>
  <c r="V47" i="3"/>
  <c r="Q47" i="3"/>
  <c r="L47" i="3"/>
  <c r="G47" i="3"/>
  <c r="AA46" i="3"/>
  <c r="V46" i="3"/>
  <c r="Q46" i="3"/>
  <c r="L46" i="3"/>
  <c r="G46" i="3"/>
  <c r="AA13" i="3" l="1"/>
  <c r="Q16" i="3"/>
  <c r="V16" i="3"/>
  <c r="L16" i="3"/>
  <c r="G16" i="3"/>
  <c r="Z16" i="3"/>
  <c r="AA16" i="3" s="1"/>
  <c r="K16" i="3"/>
  <c r="AA15" i="3"/>
  <c r="AA12" i="3"/>
  <c r="AB39" i="3" l="1"/>
  <c r="AB42" i="3" l="1"/>
  <c r="AB43" i="3" l="1"/>
  <c r="AB40" i="3"/>
  <c r="AB33" i="3"/>
  <c r="AB34" i="3" s="1"/>
  <c r="AB30" i="3"/>
  <c r="AB31" i="3" s="1"/>
  <c r="AB24" i="3"/>
  <c r="AB25" i="3" s="1"/>
  <c r="AB21" i="3"/>
  <c r="AB22" i="3" s="1"/>
  <c r="AB9" i="3"/>
  <c r="AB10" i="3" s="1"/>
  <c r="AB6" i="3"/>
  <c r="AB7" i="3" s="1"/>
  <c r="AB45" i="2" l="1"/>
  <c r="AB22" i="2"/>
  <c r="AB19" i="2"/>
  <c r="AB10" i="2"/>
  <c r="Z42" i="3" l="1"/>
  <c r="Z39" i="3"/>
  <c r="Z24" i="3" l="1"/>
  <c r="Z33" i="3"/>
  <c r="Z30" i="3"/>
  <c r="Z21" i="3"/>
  <c r="Z9" i="3" l="1"/>
  <c r="Z6" i="3" l="1"/>
  <c r="AA8" i="3"/>
  <c r="AA5" i="3"/>
  <c r="AA4" i="3"/>
  <c r="AA14" i="3" s="1"/>
  <c r="AA11" i="3" l="1"/>
  <c r="AA47" i="2" l="1"/>
  <c r="AA46" i="2"/>
  <c r="AA43" i="2"/>
  <c r="AA42" i="2"/>
  <c r="AA41" i="2"/>
  <c r="AA18" i="2"/>
  <c r="AA15" i="2"/>
  <c r="AA17" i="2"/>
  <c r="AA14" i="2"/>
  <c r="Z45" i="2"/>
  <c r="Z22" i="2"/>
  <c r="Z19" i="2"/>
  <c r="Z10" i="2"/>
  <c r="AA44" i="3"/>
  <c r="AA41" i="3"/>
  <c r="AA38" i="3"/>
  <c r="AA37" i="3"/>
  <c r="AA35" i="3"/>
  <c r="AA32" i="3"/>
  <c r="AA29" i="3"/>
  <c r="AA28" i="3"/>
  <c r="AA23" i="3"/>
  <c r="AA20" i="3"/>
  <c r="AA19" i="3"/>
  <c r="Z43" i="3"/>
  <c r="Z40" i="3"/>
  <c r="Z34" i="3"/>
  <c r="Z31" i="3"/>
  <c r="Z25" i="3"/>
  <c r="Z22" i="3"/>
  <c r="Z10" i="3"/>
  <c r="Z7" i="3"/>
  <c r="AA12" i="2" l="1"/>
  <c r="AA11" i="2"/>
  <c r="AA16" i="2"/>
  <c r="AA45" i="2"/>
  <c r="AA13" i="2"/>
  <c r="AA40" i="2"/>
  <c r="AA31" i="2"/>
  <c r="AA26" i="2" s="1"/>
  <c r="Z31" i="2"/>
  <c r="Z26" i="2" s="1"/>
  <c r="AA19" i="2"/>
  <c r="AA22" i="2"/>
  <c r="AA10" i="2"/>
  <c r="Y33" i="3"/>
  <c r="Y6" i="3"/>
  <c r="Y21" i="3"/>
  <c r="Y24" i="3"/>
  <c r="Y42" i="3" l="1"/>
  <c r="Y39" i="3"/>
  <c r="Y9" i="3"/>
  <c r="X42" i="2" l="1"/>
  <c r="Y43" i="3" l="1"/>
  <c r="Y40" i="3"/>
  <c r="Y34" i="3"/>
  <c r="Y31" i="3"/>
  <c r="Y25" i="3"/>
  <c r="Y22" i="3"/>
  <c r="Y10" i="3"/>
  <c r="Y7" i="3"/>
  <c r="Y45" i="2"/>
  <c r="Y40" i="2"/>
  <c r="Y22" i="2"/>
  <c r="Y19" i="2"/>
  <c r="Y10" i="2"/>
  <c r="Y26" i="2" l="1"/>
  <c r="X42" i="3"/>
  <c r="X43" i="3" s="1"/>
  <c r="X39" i="3"/>
  <c r="X40" i="3" s="1"/>
  <c r="X33" i="3"/>
  <c r="X34" i="3" s="1"/>
  <c r="X30" i="3"/>
  <c r="X31" i="3" s="1"/>
  <c r="X24" i="3"/>
  <c r="X25" i="3" s="1"/>
  <c r="X21" i="3"/>
  <c r="X22" i="3" s="1"/>
  <c r="X9" i="3"/>
  <c r="X10" i="3" s="1"/>
  <c r="X6" i="3"/>
  <c r="X7" i="3" s="1"/>
  <c r="X45" i="2"/>
  <c r="X40" i="2"/>
  <c r="X22" i="2"/>
  <c r="X19" i="2"/>
  <c r="X10" i="2"/>
  <c r="X26" i="2" l="1"/>
  <c r="W9" i="3" l="1"/>
  <c r="AA9" i="3" s="1"/>
  <c r="W6" i="3"/>
  <c r="AA6" i="3" s="1"/>
  <c r="AA7" i="3" s="1"/>
  <c r="W42" i="3" l="1"/>
  <c r="W39" i="3"/>
  <c r="W33" i="3"/>
  <c r="W30" i="3"/>
  <c r="W24" i="3"/>
  <c r="W21" i="3"/>
  <c r="AA21" i="3" s="1"/>
  <c r="AA22" i="3" s="1"/>
  <c r="W10" i="3"/>
  <c r="W7" i="3"/>
  <c r="W45" i="2"/>
  <c r="W40" i="2"/>
  <c r="W22" i="2"/>
  <c r="W19" i="2"/>
  <c r="W10" i="2"/>
  <c r="W43" i="3" l="1"/>
  <c r="AA42" i="3"/>
  <c r="AA43" i="3" s="1"/>
  <c r="W40" i="3"/>
  <c r="AA39" i="3"/>
  <c r="AA40" i="3" s="1"/>
  <c r="W34" i="3"/>
  <c r="AA33" i="3"/>
  <c r="AA34" i="3" s="1"/>
  <c r="W31" i="3"/>
  <c r="AA30" i="3"/>
  <c r="AA31" i="3" s="1"/>
  <c r="W25" i="3"/>
  <c r="AA24" i="3"/>
  <c r="AA25" i="3" s="1"/>
  <c r="W22" i="3"/>
  <c r="W26" i="2"/>
  <c r="V26" i="3"/>
  <c r="V23" i="3"/>
  <c r="V11" i="3"/>
  <c r="V5" i="3"/>
  <c r="V4" i="3"/>
  <c r="V14" i="3" s="1"/>
  <c r="U42" i="3" l="1"/>
  <c r="U39" i="3"/>
  <c r="U33" i="3" l="1"/>
  <c r="U24" i="3"/>
  <c r="U30" i="3"/>
  <c r="U21" i="3"/>
  <c r="U9" i="3"/>
  <c r="U6" i="3"/>
  <c r="V44" i="3" l="1"/>
  <c r="V41" i="3"/>
  <c r="V38" i="3"/>
  <c r="V37" i="3"/>
  <c r="V35" i="3"/>
  <c r="V32" i="3"/>
  <c r="V29" i="3"/>
  <c r="V28" i="3"/>
  <c r="V20" i="3"/>
  <c r="V19" i="3"/>
  <c r="V8" i="3"/>
  <c r="U43" i="3"/>
  <c r="U40" i="3"/>
  <c r="U34" i="3"/>
  <c r="U31" i="3"/>
  <c r="U25" i="3"/>
  <c r="U22" i="3"/>
  <c r="U10" i="3"/>
  <c r="U7" i="3"/>
  <c r="V47" i="2" l="1"/>
  <c r="V46" i="2"/>
  <c r="V43" i="2"/>
  <c r="V42" i="2"/>
  <c r="V41" i="2"/>
  <c r="V18" i="2"/>
  <c r="V15" i="2"/>
  <c r="V17" i="2"/>
  <c r="V14" i="2"/>
  <c r="V16" i="2" l="1"/>
  <c r="V12" i="2"/>
  <c r="V13" i="2"/>
  <c r="V11" i="2"/>
  <c r="V22" i="2"/>
  <c r="V10" i="2"/>
  <c r="V19" i="2"/>
  <c r="U45" i="2"/>
  <c r="V45" i="2" s="1"/>
  <c r="U40" i="2"/>
  <c r="U22" i="2"/>
  <c r="U19" i="2"/>
  <c r="U10" i="2"/>
  <c r="U26" i="2" l="1"/>
  <c r="V40" i="2"/>
  <c r="T40" i="2"/>
  <c r="T45" i="2"/>
  <c r="T22" i="2"/>
  <c r="T19" i="2"/>
  <c r="T10" i="2"/>
  <c r="T42" i="3"/>
  <c r="T43" i="3" s="1"/>
  <c r="T39" i="3"/>
  <c r="T40" i="3" s="1"/>
  <c r="T33" i="3"/>
  <c r="T34" i="3" s="1"/>
  <c r="T30" i="3"/>
  <c r="T31" i="3" s="1"/>
  <c r="T24" i="3"/>
  <c r="T25" i="3" s="1"/>
  <c r="T21" i="3"/>
  <c r="T22" i="3" s="1"/>
  <c r="T9" i="3"/>
  <c r="T10" i="3" s="1"/>
  <c r="T6" i="3"/>
  <c r="T7" i="3" s="1"/>
  <c r="O6" i="3"/>
  <c r="O7" i="3" s="1"/>
  <c r="P6" i="3"/>
  <c r="P7" i="3" s="1"/>
  <c r="S42" i="3"/>
  <c r="S43" i="3" s="1"/>
  <c r="S39" i="3"/>
  <c r="S40" i="3" s="1"/>
  <c r="S9" i="3"/>
  <c r="S10" i="3" s="1"/>
  <c r="S6" i="3"/>
  <c r="S7" i="3" s="1"/>
  <c r="S33" i="3"/>
  <c r="S34" i="3" s="1"/>
  <c r="S30" i="3"/>
  <c r="S31" i="3" s="1"/>
  <c r="S24" i="3"/>
  <c r="S25" i="3" s="1"/>
  <c r="S21" i="3"/>
  <c r="S22" i="3" s="1"/>
  <c r="S45" i="2"/>
  <c r="S40" i="2"/>
  <c r="S22" i="2"/>
  <c r="S19" i="2"/>
  <c r="S10" i="2"/>
  <c r="R9" i="3"/>
  <c r="P9" i="3"/>
  <c r="P10" i="3" s="1"/>
  <c r="O9" i="3"/>
  <c r="O10" i="3" s="1"/>
  <c r="L18" i="2"/>
  <c r="L15" i="2"/>
  <c r="L17" i="2"/>
  <c r="G18" i="2"/>
  <c r="G15" i="2"/>
  <c r="G17" i="2"/>
  <c r="Q18" i="2"/>
  <c r="Q17" i="2"/>
  <c r="R10" i="2"/>
  <c r="P10" i="2"/>
  <c r="O10" i="2"/>
  <c r="N10" i="2"/>
  <c r="M10" i="2"/>
  <c r="K10" i="2"/>
  <c r="J10" i="2"/>
  <c r="I10" i="2"/>
  <c r="H10" i="2"/>
  <c r="F10" i="2"/>
  <c r="E10" i="2"/>
  <c r="D10" i="2"/>
  <c r="R42" i="3"/>
  <c r="R43" i="3" s="1"/>
  <c r="R39" i="3"/>
  <c r="R21" i="3"/>
  <c r="R22" i="3" s="1"/>
  <c r="R33" i="3"/>
  <c r="R30" i="3"/>
  <c r="R31" i="3" s="1"/>
  <c r="R24" i="3"/>
  <c r="R25" i="3" s="1"/>
  <c r="R6" i="3"/>
  <c r="R45" i="2"/>
  <c r="R40" i="2"/>
  <c r="R22" i="2"/>
  <c r="R19" i="2"/>
  <c r="Q28" i="3"/>
  <c r="Q35" i="3"/>
  <c r="Q44" i="3"/>
  <c r="P43" i="3"/>
  <c r="Q42" i="3"/>
  <c r="Q41" i="3"/>
  <c r="P40" i="3"/>
  <c r="Q39" i="3"/>
  <c r="Q38" i="3"/>
  <c r="Q37" i="3"/>
  <c r="P34" i="3"/>
  <c r="Q32" i="3"/>
  <c r="P31" i="3"/>
  <c r="Q29" i="3"/>
  <c r="Q26" i="3"/>
  <c r="P25" i="3"/>
  <c r="Q23" i="3"/>
  <c r="P22" i="3"/>
  <c r="Q20" i="3"/>
  <c r="Q19" i="3"/>
  <c r="Q11" i="3"/>
  <c r="Q8" i="3"/>
  <c r="Q5" i="3"/>
  <c r="Q4" i="3"/>
  <c r="Q14" i="3" s="1"/>
  <c r="Q15" i="2"/>
  <c r="Q14" i="2"/>
  <c r="L14" i="2"/>
  <c r="Q47" i="2"/>
  <c r="Q46" i="2"/>
  <c r="Q43" i="2"/>
  <c r="Q42" i="2"/>
  <c r="Q41" i="2"/>
  <c r="G14" i="2"/>
  <c r="P45" i="2"/>
  <c r="Q45" i="2" s="1"/>
  <c r="P40" i="2"/>
  <c r="Q40" i="2" s="1"/>
  <c r="P22" i="2"/>
  <c r="P19" i="2"/>
  <c r="C22" i="2"/>
  <c r="D22" i="2"/>
  <c r="E22" i="2"/>
  <c r="F22" i="2"/>
  <c r="H22" i="2"/>
  <c r="I22" i="2"/>
  <c r="J22" i="2"/>
  <c r="K22" i="2"/>
  <c r="M22" i="2"/>
  <c r="N22" i="2"/>
  <c r="O22" i="2"/>
  <c r="C19" i="2"/>
  <c r="D19" i="2"/>
  <c r="E19" i="2"/>
  <c r="F19" i="2"/>
  <c r="H19" i="2"/>
  <c r="I19" i="2"/>
  <c r="J19" i="2"/>
  <c r="K19" i="2"/>
  <c r="M19" i="2"/>
  <c r="N19" i="2"/>
  <c r="O19" i="2"/>
  <c r="N42" i="2"/>
  <c r="N40" i="2" s="1"/>
  <c r="O43" i="3"/>
  <c r="O40" i="3"/>
  <c r="O34" i="3"/>
  <c r="O31" i="3"/>
  <c r="O25" i="3"/>
  <c r="O22" i="3"/>
  <c r="O45" i="2"/>
  <c r="O40" i="2"/>
  <c r="N45" i="2"/>
  <c r="N43" i="3"/>
  <c r="N40" i="3"/>
  <c r="N33" i="3"/>
  <c r="N34" i="3" s="1"/>
  <c r="N30" i="3"/>
  <c r="N31" i="3" s="1"/>
  <c r="N24" i="3"/>
  <c r="N25" i="3" s="1"/>
  <c r="N21" i="3"/>
  <c r="N9" i="3"/>
  <c r="N10" i="3" s="1"/>
  <c r="N6" i="3"/>
  <c r="N7" i="3" s="1"/>
  <c r="M33" i="3"/>
  <c r="M30" i="3"/>
  <c r="M24" i="3"/>
  <c r="M21" i="3"/>
  <c r="M9" i="3"/>
  <c r="M6" i="3"/>
  <c r="M7" i="3" s="1"/>
  <c r="M43" i="3"/>
  <c r="M40" i="3"/>
  <c r="M34" i="3"/>
  <c r="M31" i="3"/>
  <c r="M25" i="3"/>
  <c r="M22" i="3"/>
  <c r="M45" i="2"/>
  <c r="M40" i="2"/>
  <c r="K9" i="3"/>
  <c r="K10" i="3" s="1"/>
  <c r="L9" i="3"/>
  <c r="K6" i="3"/>
  <c r="L6" i="3" s="1"/>
  <c r="L44" i="3"/>
  <c r="K43" i="3"/>
  <c r="L42" i="3"/>
  <c r="L41" i="3"/>
  <c r="K40" i="3"/>
  <c r="L39" i="3"/>
  <c r="L38" i="3"/>
  <c r="L37" i="3"/>
  <c r="K33" i="3"/>
  <c r="K34" i="3" s="1"/>
  <c r="K24" i="3"/>
  <c r="K25" i="3" s="1"/>
  <c r="K30" i="3"/>
  <c r="L30" i="3"/>
  <c r="K21" i="3"/>
  <c r="L21" i="3" s="1"/>
  <c r="K31" i="3"/>
  <c r="L35" i="3"/>
  <c r="L32" i="3"/>
  <c r="L29" i="3"/>
  <c r="L28" i="3"/>
  <c r="L26" i="3"/>
  <c r="L23" i="3"/>
  <c r="L20" i="3"/>
  <c r="L19" i="3"/>
  <c r="L11" i="3"/>
  <c r="L8" i="3"/>
  <c r="L5" i="3"/>
  <c r="L4" i="3"/>
  <c r="L14" i="3" s="1"/>
  <c r="L47" i="2"/>
  <c r="L46" i="2"/>
  <c r="L43" i="2"/>
  <c r="L42" i="2"/>
  <c r="L41" i="2"/>
  <c r="K45" i="2"/>
  <c r="L45" i="2" s="1"/>
  <c r="K40" i="2"/>
  <c r="J43" i="3"/>
  <c r="J40" i="3"/>
  <c r="J34" i="3"/>
  <c r="J31" i="3"/>
  <c r="J25" i="3"/>
  <c r="J22" i="3"/>
  <c r="J10" i="3"/>
  <c r="J7" i="3"/>
  <c r="J45" i="2"/>
  <c r="J40" i="2"/>
  <c r="I34" i="3"/>
  <c r="I31" i="3"/>
  <c r="I25" i="3"/>
  <c r="I22" i="3"/>
  <c r="I10" i="3"/>
  <c r="I7" i="3"/>
  <c r="I40" i="2"/>
  <c r="I45" i="2"/>
  <c r="I43" i="3"/>
  <c r="I40" i="3"/>
  <c r="H43" i="3"/>
  <c r="H40" i="3"/>
  <c r="H34" i="3"/>
  <c r="H31" i="3"/>
  <c r="H25" i="3"/>
  <c r="H22" i="3"/>
  <c r="H10" i="3"/>
  <c r="H7" i="3"/>
  <c r="H45" i="2"/>
  <c r="H40" i="2"/>
  <c r="G35" i="3"/>
  <c r="G30" i="3"/>
  <c r="G29" i="3"/>
  <c r="G24" i="3"/>
  <c r="G23" i="3"/>
  <c r="G11" i="3"/>
  <c r="G6" i="3"/>
  <c r="G5" i="3"/>
  <c r="G4" i="3"/>
  <c r="G14" i="3" s="1"/>
  <c r="G44" i="3"/>
  <c r="G42" i="3"/>
  <c r="G41" i="3"/>
  <c r="G39" i="3"/>
  <c r="G38" i="3"/>
  <c r="G37" i="3"/>
  <c r="G33" i="3"/>
  <c r="G32" i="3"/>
  <c r="G28" i="3"/>
  <c r="G26" i="3"/>
  <c r="G21" i="3"/>
  <c r="G20" i="3"/>
  <c r="G19" i="3"/>
  <c r="G9" i="3"/>
  <c r="G8" i="3"/>
  <c r="F43" i="3"/>
  <c r="F40" i="3"/>
  <c r="F34" i="3"/>
  <c r="F31" i="3"/>
  <c r="F25" i="3"/>
  <c r="F22" i="3"/>
  <c r="F10" i="3"/>
  <c r="F7" i="3"/>
  <c r="G47" i="2"/>
  <c r="G46" i="2"/>
  <c r="G43" i="2"/>
  <c r="G42" i="2"/>
  <c r="G41" i="2"/>
  <c r="F45" i="2"/>
  <c r="G45" i="2" s="1"/>
  <c r="F40" i="2"/>
  <c r="G40" i="2" s="1"/>
  <c r="E43" i="3"/>
  <c r="E40" i="3"/>
  <c r="E34" i="3"/>
  <c r="E31" i="3"/>
  <c r="E25" i="3"/>
  <c r="E22" i="3"/>
  <c r="E10" i="3"/>
  <c r="E7" i="3"/>
  <c r="E45" i="2"/>
  <c r="E40" i="2"/>
  <c r="D31" i="3"/>
  <c r="C31" i="3"/>
  <c r="D22" i="3"/>
  <c r="D43" i="3"/>
  <c r="D40" i="3"/>
  <c r="D34" i="3"/>
  <c r="D25" i="3"/>
  <c r="D10" i="3"/>
  <c r="D7" i="3"/>
  <c r="D45" i="2"/>
  <c r="D40" i="2"/>
  <c r="C10" i="3"/>
  <c r="C7" i="3"/>
  <c r="C43" i="3"/>
  <c r="C40" i="3"/>
  <c r="C34" i="3"/>
  <c r="C25" i="3"/>
  <c r="C22" i="3"/>
  <c r="C45" i="2"/>
  <c r="C40" i="2"/>
  <c r="Q12" i="2" l="1"/>
  <c r="Q16" i="2"/>
  <c r="L16" i="2"/>
  <c r="L12" i="2"/>
  <c r="L22" i="3"/>
  <c r="L33" i="3"/>
  <c r="L13" i="2"/>
  <c r="L11" i="2"/>
  <c r="G13" i="2"/>
  <c r="G11" i="2"/>
  <c r="Q11" i="2"/>
  <c r="G12" i="2"/>
  <c r="Q13" i="2"/>
  <c r="G16" i="2"/>
  <c r="L22" i="2"/>
  <c r="I26" i="2"/>
  <c r="S26" i="2"/>
  <c r="M26" i="2"/>
  <c r="Q19" i="2"/>
  <c r="C26" i="2"/>
  <c r="E26" i="2"/>
  <c r="J26" i="2"/>
  <c r="K26" i="2"/>
  <c r="L26" i="2" s="1"/>
  <c r="G22" i="2"/>
  <c r="L19" i="2"/>
  <c r="Q10" i="2"/>
  <c r="Q22" i="2"/>
  <c r="G43" i="3"/>
  <c r="V33" i="3"/>
  <c r="V34" i="3" s="1"/>
  <c r="G25" i="3"/>
  <c r="G34" i="3"/>
  <c r="Q33" i="3"/>
  <c r="G31" i="3"/>
  <c r="K22" i="3"/>
  <c r="T26" i="2"/>
  <c r="G10" i="2"/>
  <c r="L40" i="2"/>
  <c r="O26" i="2"/>
  <c r="R26" i="2"/>
  <c r="D26" i="2"/>
  <c r="H26" i="2"/>
  <c r="N26" i="2"/>
  <c r="L10" i="2"/>
  <c r="P26" i="2"/>
  <c r="F26" i="2"/>
  <c r="L34" i="3"/>
  <c r="L24" i="3"/>
  <c r="L25" i="3" s="1"/>
  <c r="Q24" i="3"/>
  <c r="Q25" i="3" s="1"/>
  <c r="Q21" i="3"/>
  <c r="Q22" i="3" s="1"/>
  <c r="Q30" i="3"/>
  <c r="Q31" i="3" s="1"/>
  <c r="V39" i="3"/>
  <c r="V40" i="3" s="1"/>
  <c r="L40" i="3"/>
  <c r="Q43" i="3"/>
  <c r="L31" i="3"/>
  <c r="L10" i="3"/>
  <c r="Q34" i="3"/>
  <c r="V6" i="3"/>
  <c r="V7" i="3" s="1"/>
  <c r="V9" i="3"/>
  <c r="G7" i="3"/>
  <c r="G22" i="3"/>
  <c r="G40" i="3"/>
  <c r="L43" i="3"/>
  <c r="L7" i="3"/>
  <c r="Q9" i="3"/>
  <c r="Q10" i="3" s="1"/>
  <c r="R7" i="3"/>
  <c r="V24" i="3"/>
  <c r="V25" i="3" s="1"/>
  <c r="G10" i="3"/>
  <c r="Q40" i="3"/>
  <c r="N22" i="3"/>
  <c r="R34" i="3"/>
  <c r="R40" i="3"/>
  <c r="K7" i="3"/>
  <c r="Q6" i="3"/>
  <c r="Q7" i="3" s="1"/>
  <c r="M10" i="3"/>
  <c r="V21" i="3"/>
  <c r="V22" i="3" s="1"/>
  <c r="V42" i="3"/>
  <c r="V43" i="3" s="1"/>
  <c r="R10" i="3"/>
  <c r="V30" i="3"/>
  <c r="V31" i="3" s="1"/>
  <c r="V26" i="2"/>
  <c r="G26" i="2" l="1"/>
  <c r="Q26" i="2"/>
</calcChain>
</file>

<file path=xl/sharedStrings.xml><?xml version="1.0" encoding="utf-8"?>
<sst xmlns="http://schemas.openxmlformats.org/spreadsheetml/2006/main" count="164" uniqueCount="97">
  <si>
    <t>EURm</t>
  </si>
  <si>
    <t>Total number of subscriptions</t>
  </si>
  <si>
    <t>Traditional</t>
  </si>
  <si>
    <t>Broadband</t>
  </si>
  <si>
    <t>Cable-TV</t>
  </si>
  <si>
    <t>Elisa Corporation</t>
  </si>
  <si>
    <t>Consumer Customer subscriptions</t>
  </si>
  <si>
    <t>Corporate Customer subscriptions</t>
  </si>
  <si>
    <t>Elisa Group</t>
  </si>
  <si>
    <t>Revenue</t>
  </si>
  <si>
    <t>EBITDA</t>
  </si>
  <si>
    <t>EBIT</t>
  </si>
  <si>
    <t>EPS, EUR</t>
  </si>
  <si>
    <t>Net debt</t>
  </si>
  <si>
    <t>FCF</t>
  </si>
  <si>
    <t>Equity ratio</t>
  </si>
  <si>
    <t>Net debt / EBITDA</t>
  </si>
  <si>
    <t>Gearing</t>
  </si>
  <si>
    <t xml:space="preserve">CAPEX </t>
  </si>
  <si>
    <t>CAPEX / Sales</t>
  </si>
  <si>
    <t>Total investments</t>
  </si>
  <si>
    <t>CAPEX</t>
  </si>
  <si>
    <t>Number of personnel</t>
  </si>
  <si>
    <t>Q1/12</t>
  </si>
  <si>
    <t>Q2/12</t>
  </si>
  <si>
    <t>Q3/12</t>
  </si>
  <si>
    <t>Q4/12</t>
  </si>
  <si>
    <t>Q1/13</t>
  </si>
  <si>
    <t>Q2/13</t>
  </si>
  <si>
    <t>Q3/13</t>
  </si>
  <si>
    <t>Investments in shares and license fees</t>
  </si>
  <si>
    <t>Q4/13</t>
  </si>
  <si>
    <t>Q1/14</t>
  </si>
  <si>
    <t>Q2/14</t>
  </si>
  <si>
    <t>of which interconnection and visitor roaming</t>
  </si>
  <si>
    <t>of which equipment sales</t>
  </si>
  <si>
    <t>Prepaid ARPU</t>
  </si>
  <si>
    <t>Q3/14</t>
  </si>
  <si>
    <t xml:space="preserve">Mobile revenue, €m </t>
  </si>
  <si>
    <t>Q4/14</t>
  </si>
  <si>
    <t>Q1/15</t>
  </si>
  <si>
    <t>Q2/15</t>
  </si>
  <si>
    <t>Q3/15</t>
  </si>
  <si>
    <t>Q4/15</t>
  </si>
  <si>
    <t>Q1/16</t>
  </si>
  <si>
    <t>Q2/16</t>
  </si>
  <si>
    <t>Q3/16</t>
  </si>
  <si>
    <t>Q4/16</t>
  </si>
  <si>
    <t>Fixed and Digital Services revenue, €m</t>
  </si>
  <si>
    <t>Q1/17</t>
  </si>
  <si>
    <t xml:space="preserve">Broadband </t>
  </si>
  <si>
    <t>Consumer Customers</t>
  </si>
  <si>
    <t>Corporate Customers</t>
  </si>
  <si>
    <t>Other KPIs</t>
  </si>
  <si>
    <t xml:space="preserve">Non voice services / revenue </t>
  </si>
  <si>
    <t xml:space="preserve">Outgoing calls, million minutes </t>
  </si>
  <si>
    <t xml:space="preserve">SMS, million messages </t>
  </si>
  <si>
    <t xml:space="preserve">Mobile data, million gigabytes </t>
  </si>
  <si>
    <t>Product revenues</t>
  </si>
  <si>
    <t>Estonian businesses *</t>
  </si>
  <si>
    <t>DTT</t>
  </si>
  <si>
    <t>of which in Finland</t>
  </si>
  <si>
    <t>of which in Estonia</t>
  </si>
  <si>
    <t>Subscriptions in Finland</t>
  </si>
  <si>
    <t>Subscriptions in Estonia</t>
  </si>
  <si>
    <t>of which postpaid</t>
  </si>
  <si>
    <t>of which prepaid</t>
  </si>
  <si>
    <t xml:space="preserve">of which prepaid </t>
  </si>
  <si>
    <t xml:space="preserve">Cable-TV </t>
  </si>
  <si>
    <t>* including in segments and excluding group internal eliminations</t>
  </si>
  <si>
    <t>Postpaid subscriptions</t>
  </si>
  <si>
    <t>Prepaid subscriptions</t>
  </si>
  <si>
    <t>Q2/17</t>
  </si>
  <si>
    <t>Mobile subscriptions ('000)</t>
  </si>
  <si>
    <t>Fixed network subscriptions ('000)</t>
  </si>
  <si>
    <t>Subscriptions in Estonia *</t>
  </si>
  <si>
    <t>Postpaid voice ARPU</t>
  </si>
  <si>
    <t>Q3/17</t>
  </si>
  <si>
    <t>Mobile ARPU and Churn</t>
  </si>
  <si>
    <t>ARPU, €/month, Finland</t>
  </si>
  <si>
    <t>Consumer Customer ARPU, Finland</t>
  </si>
  <si>
    <t>Corporate Customer ARPU, Finland</t>
  </si>
  <si>
    <t>ARPU, €/month, Estonia</t>
  </si>
  <si>
    <t>Postpaid voice Churn, Finland</t>
  </si>
  <si>
    <t>Postpaid voice Churn, Estonia</t>
  </si>
  <si>
    <t>Other mobile KPIs (Finland)</t>
  </si>
  <si>
    <t>Q4/17</t>
  </si>
  <si>
    <t>Comparable EBITDA</t>
  </si>
  <si>
    <t>Comparable EBITDA-%</t>
  </si>
  <si>
    <t>Comparable EBIT</t>
  </si>
  <si>
    <t>Comparable EBIT-%</t>
  </si>
  <si>
    <t>Comparable EPS, EUR</t>
  </si>
  <si>
    <t>Churn, Finland</t>
  </si>
  <si>
    <t>Churn, Estonia</t>
  </si>
  <si>
    <t>Q1/18</t>
  </si>
  <si>
    <t>of which Service revenue *</t>
  </si>
  <si>
    <t>* Restated according to IFRS 15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</si>
</sst>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0.0\ %"/>
    <numFmt numFmtId="167" formatCode="_-* #,###,\ _€_-;\-* #,##0\ _€_-;_-* &quot;-&quot;\ _€_-;_-@_-"/>
    <numFmt numFmtId="168" formatCode="_-* #,###,"/>
  </numFmts>
  <fonts count="15" x14ac:knownFonts="1">
    <font>
      <sz val="10"/>
      <name val="Arial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b/>
      <sz val="9"/>
      <color rgb="FF002060"/>
      <name val="Arial"/>
      <family val="2"/>
    </font>
    <font>
      <b/>
      <sz val="14"/>
      <color rgb="FF002060"/>
      <name val="Arial"/>
      <family val="2"/>
    </font>
    <font>
      <sz val="9"/>
      <color rgb="FF002060"/>
      <name val="Arial"/>
      <family val="2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5" fillId="0" borderId="0"/>
    <xf numFmtId="0" fontId="4" fillId="0" borderId="0"/>
    <xf numFmtId="0" fontId="6" fillId="0" borderId="0"/>
    <xf numFmtId="9" fontId="8" fillId="0" borderId="0" applyFont="0" applyFill="0" applyBorder="0" applyAlignment="0" applyProtection="0"/>
    <xf numFmtId="0" fontId="8" fillId="0" borderId="0"/>
  </cellStyleXfs>
  <cellXfs count="86">
    <xf numFmtId="0" fontId="0" fillId="0" borderId="0" xfId="0"/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 applyBorder="1"/>
    <xf numFmtId="0" fontId="2" fillId="0" borderId="0" xfId="3" applyFont="1" applyFill="1" applyBorder="1"/>
    <xf numFmtId="0" fontId="2" fillId="0" borderId="0" xfId="1" applyFont="1" applyBorder="1"/>
    <xf numFmtId="0" fontId="1" fillId="0" borderId="0" xfId="3" applyFont="1" applyBorder="1"/>
    <xf numFmtId="0" fontId="7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1" fillId="2" borderId="0" xfId="1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3" applyFont="1" applyFill="1" applyBorder="1"/>
    <xf numFmtId="164" fontId="1" fillId="0" borderId="0" xfId="1" applyNumberFormat="1" applyFont="1" applyBorder="1"/>
    <xf numFmtId="3" fontId="10" fillId="0" borderId="0" xfId="1" applyNumberFormat="1" applyFont="1" applyBorder="1"/>
    <xf numFmtId="0" fontId="10" fillId="0" borderId="0" xfId="3" applyFont="1" applyFill="1" applyBorder="1"/>
    <xf numFmtId="0" fontId="12" fillId="0" borderId="0" xfId="1" applyFont="1" applyBorder="1"/>
    <xf numFmtId="3" fontId="10" fillId="0" borderId="0" xfId="2" applyNumberFormat="1" applyFont="1" applyFill="1" applyBorder="1"/>
    <xf numFmtId="164" fontId="10" fillId="0" borderId="0" xfId="1" applyNumberFormat="1" applyFont="1" applyBorder="1"/>
    <xf numFmtId="166" fontId="10" fillId="0" borderId="0" xfId="5" applyNumberFormat="1" applyFont="1" applyBorder="1"/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3" fontId="10" fillId="0" borderId="0" xfId="1" applyNumberFormat="1" applyFont="1" applyFill="1" applyBorder="1"/>
    <xf numFmtId="3" fontId="10" fillId="0" borderId="0" xfId="2" applyNumberFormat="1" applyFont="1" applyBorder="1"/>
    <xf numFmtId="9" fontId="2" fillId="0" borderId="0" xfId="5" applyFont="1" applyFill="1" applyBorder="1"/>
    <xf numFmtId="9" fontId="1" fillId="0" borderId="0" xfId="5" applyFont="1" applyFill="1" applyBorder="1"/>
    <xf numFmtId="9" fontId="1" fillId="0" borderId="0" xfId="5" applyFont="1" applyBorder="1"/>
    <xf numFmtId="9" fontId="2" fillId="0" borderId="0" xfId="5" applyFont="1" applyBorder="1"/>
    <xf numFmtId="4" fontId="10" fillId="0" borderId="0" xfId="1" applyNumberFormat="1" applyFont="1" applyBorder="1"/>
    <xf numFmtId="9" fontId="10" fillId="0" borderId="0" xfId="5" applyFont="1" applyFill="1" applyBorder="1"/>
    <xf numFmtId="165" fontId="10" fillId="0" borderId="0" xfId="2" applyNumberFormat="1" applyFont="1" applyFill="1" applyBorder="1"/>
    <xf numFmtId="3" fontId="9" fillId="0" borderId="0" xfId="1" applyNumberFormat="1" applyFont="1" applyFill="1" applyBorder="1"/>
    <xf numFmtId="9" fontId="1" fillId="0" borderId="0" xfId="5" applyNumberFormat="1" applyFont="1" applyBorder="1"/>
    <xf numFmtId="9" fontId="10" fillId="0" borderId="0" xfId="5" applyNumberFormat="1" applyFont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1" fillId="2" borderId="2" xfId="1" applyFont="1" applyFill="1" applyBorder="1"/>
    <xf numFmtId="3" fontId="10" fillId="0" borderId="2" xfId="2" applyNumberFormat="1" applyFont="1" applyFill="1" applyBorder="1"/>
    <xf numFmtId="3" fontId="10" fillId="0" borderId="2" xfId="1" applyNumberFormat="1" applyFont="1" applyBorder="1"/>
    <xf numFmtId="164" fontId="10" fillId="0" borderId="2" xfId="1" applyNumberFormat="1" applyFont="1" applyBorder="1"/>
    <xf numFmtId="164" fontId="1" fillId="0" borderId="2" xfId="1" applyNumberFormat="1" applyFont="1" applyBorder="1"/>
    <xf numFmtId="166" fontId="10" fillId="0" borderId="2" xfId="5" applyNumberFormat="1" applyFont="1" applyBorder="1"/>
    <xf numFmtId="9" fontId="10" fillId="0" borderId="2" xfId="5" applyNumberFormat="1" applyFont="1" applyBorder="1"/>
    <xf numFmtId="9" fontId="1" fillId="0" borderId="2" xfId="5" applyFont="1" applyBorder="1"/>
    <xf numFmtId="4" fontId="10" fillId="0" borderId="2" xfId="1" applyNumberFormat="1" applyFont="1" applyBorder="1"/>
    <xf numFmtId="9" fontId="10" fillId="0" borderId="2" xfId="5" applyFont="1" applyFill="1" applyBorder="1"/>
    <xf numFmtId="165" fontId="10" fillId="0" borderId="2" xfId="2" applyNumberFormat="1" applyFont="1" applyFill="1" applyBorder="1"/>
    <xf numFmtId="9" fontId="1" fillId="0" borderId="2" xfId="5" applyNumberFormat="1" applyFont="1" applyBorder="1"/>
    <xf numFmtId="9" fontId="10" fillId="0" borderId="2" xfId="5" applyNumberFormat="1" applyFont="1" applyBorder="1" applyAlignment="1">
      <alignment horizontal="right"/>
    </xf>
    <xf numFmtId="165" fontId="1" fillId="0" borderId="0" xfId="1" applyNumberFormat="1" applyFont="1" applyFill="1" applyBorder="1"/>
    <xf numFmtId="165" fontId="10" fillId="0" borderId="0" xfId="1" applyNumberFormat="1" applyFont="1" applyFill="1" applyBorder="1"/>
    <xf numFmtId="165" fontId="10" fillId="0" borderId="2" xfId="1" applyNumberFormat="1" applyFont="1" applyFill="1" applyBorder="1"/>
    <xf numFmtId="164" fontId="0" fillId="0" borderId="2" xfId="0" applyNumberFormat="1" applyFill="1" applyBorder="1"/>
    <xf numFmtId="9" fontId="10" fillId="0" borderId="3" xfId="5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3" fontId="10" fillId="0" borderId="3" xfId="2" applyNumberFormat="1" applyFont="1" applyFill="1" applyBorder="1"/>
    <xf numFmtId="0" fontId="3" fillId="0" borderId="0" xfId="1" applyFont="1" applyFill="1" applyBorder="1"/>
    <xf numFmtId="167" fontId="1" fillId="2" borderId="0" xfId="1" applyNumberFormat="1" applyFont="1" applyFill="1" applyBorder="1"/>
    <xf numFmtId="0" fontId="11" fillId="0" borderId="0" xfId="1" applyFont="1" applyFill="1" applyBorder="1" applyAlignment="1">
      <alignment horizontal="left"/>
    </xf>
    <xf numFmtId="168" fontId="10" fillId="0" borderId="2" xfId="1" applyNumberFormat="1" applyFont="1" applyBorder="1" applyAlignment="1"/>
    <xf numFmtId="168" fontId="10" fillId="0" borderId="0" xfId="1" applyNumberFormat="1" applyFont="1" applyBorder="1" applyAlignment="1"/>
    <xf numFmtId="168" fontId="10" fillId="0" borderId="0" xfId="1" applyNumberFormat="1" applyFont="1" applyBorder="1" applyAlignment="1">
      <alignment horizontal="left" indent="1"/>
    </xf>
    <xf numFmtId="168" fontId="1" fillId="0" borderId="2" xfId="2" applyNumberFormat="1" applyFont="1" applyBorder="1" applyAlignment="1"/>
    <xf numFmtId="168" fontId="1" fillId="0" borderId="0" xfId="2" applyNumberFormat="1" applyFont="1" applyBorder="1" applyAlignment="1"/>
    <xf numFmtId="168" fontId="10" fillId="0" borderId="2" xfId="2" applyNumberFormat="1" applyFont="1" applyFill="1" applyBorder="1" applyAlignment="1"/>
    <xf numFmtId="168" fontId="10" fillId="0" borderId="0" xfId="2" applyNumberFormat="1" applyFont="1" applyFill="1" applyBorder="1" applyAlignment="1"/>
    <xf numFmtId="168" fontId="10" fillId="0" borderId="2" xfId="1" applyNumberFormat="1" applyFont="1" applyFill="1" applyBorder="1" applyAlignment="1"/>
    <xf numFmtId="168" fontId="10" fillId="0" borderId="0" xfId="1" applyNumberFormat="1" applyFont="1" applyFill="1" applyBorder="1" applyAlignment="1"/>
    <xf numFmtId="168" fontId="1" fillId="0" borderId="2" xfId="1" applyNumberFormat="1" applyFont="1" applyBorder="1" applyAlignment="1"/>
    <xf numFmtId="168" fontId="1" fillId="0" borderId="0" xfId="1" applyNumberFormat="1" applyFont="1" applyBorder="1" applyAlignment="1"/>
    <xf numFmtId="168" fontId="1" fillId="2" borderId="2" xfId="1" applyNumberFormat="1" applyFont="1" applyFill="1" applyBorder="1" applyAlignment="1"/>
    <xf numFmtId="168" fontId="1" fillId="2" borderId="0" xfId="1" applyNumberFormat="1" applyFont="1" applyFill="1" applyBorder="1" applyAlignment="1"/>
    <xf numFmtId="168" fontId="10" fillId="0" borderId="2" xfId="2" applyNumberFormat="1" applyFont="1" applyBorder="1" applyAlignment="1"/>
    <xf numFmtId="168" fontId="10" fillId="0" borderId="0" xfId="2" applyNumberFormat="1" applyFont="1" applyBorder="1" applyAlignment="1"/>
    <xf numFmtId="168" fontId="1" fillId="0" borderId="2" xfId="4" applyNumberFormat="1" applyFont="1" applyFill="1" applyBorder="1" applyAlignment="1"/>
    <xf numFmtId="168" fontId="1" fillId="0" borderId="0" xfId="4" applyNumberFormat="1" applyFont="1" applyFill="1" applyBorder="1" applyAlignment="1"/>
    <xf numFmtId="0" fontId="1" fillId="0" borderId="2" xfId="1" applyFont="1" applyBorder="1"/>
    <xf numFmtId="168" fontId="10" fillId="0" borderId="2" xfId="1" applyNumberFormat="1" applyFont="1" applyBorder="1" applyAlignment="1">
      <alignment horizontal="left" indent="1"/>
    </xf>
    <xf numFmtId="168" fontId="13" fillId="0" borderId="0" xfId="1" applyNumberFormat="1" applyFont="1" applyFill="1" applyBorder="1" applyAlignment="1"/>
    <xf numFmtId="168" fontId="13" fillId="0" borderId="2" xfId="1" applyNumberFormat="1" applyFont="1" applyFill="1" applyBorder="1" applyAlignment="1"/>
    <xf numFmtId="168" fontId="14" fillId="0" borderId="0" xfId="1" applyNumberFormat="1" applyFont="1" applyBorder="1" applyAlignment="1"/>
    <xf numFmtId="168" fontId="14" fillId="0" borderId="2" xfId="1" applyNumberFormat="1" applyFont="1" applyBorder="1" applyAlignment="1"/>
    <xf numFmtId="166" fontId="1" fillId="0" borderId="0" xfId="5" applyNumberFormat="1" applyFont="1" applyBorder="1"/>
    <xf numFmtId="168" fontId="1" fillId="0" borderId="0" xfId="1" applyNumberFormat="1" applyFont="1" applyBorder="1"/>
    <xf numFmtId="165" fontId="1" fillId="0" borderId="0" xfId="1" applyNumberFormat="1" applyFont="1" applyBorder="1"/>
  </cellXfs>
  <cellStyles count="7">
    <cellStyle name="?Q\?1@" xfId="1"/>
    <cellStyle name="?Q\?1@ 4" xfId="6"/>
    <cellStyle name="Normaali" xfId="0" builtinId="0"/>
    <cellStyle name="Normal_P&amp;L detailed overview " xfId="2"/>
    <cellStyle name="Normal_Sheet1" xfId="3"/>
    <cellStyle name="Normal_x_MCS_Operationals_09_04" xfId="4"/>
    <cellStyle name="Prosentti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tabSelected="1" zoomScaleNormal="100" workbookViewId="0">
      <pane ySplit="2" topLeftCell="A3" activePane="bottomLeft" state="frozen"/>
      <selection pane="bottomLeft"/>
    </sheetView>
  </sheetViews>
  <sheetFormatPr defaultRowHeight="12" outlineLevelRow="1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hidden="1" customWidth="1" outlineLevel="1"/>
    <col min="22" max="22" width="10.28515625" style="1" customWidth="1" collapsed="1"/>
    <col min="23" max="26" width="10.28515625" style="1" customWidth="1" outlineLevel="1"/>
    <col min="27" max="27" width="10.28515625" style="1" customWidth="1"/>
    <col min="28" max="31" width="10.28515625" style="1" customWidth="1" outlineLevel="1"/>
    <col min="32" max="32" width="10.28515625" style="1" customWidth="1"/>
    <col min="33" max="33" width="10.28515625" style="1" customWidth="1" outlineLevel="1"/>
    <col min="34" max="34" width="10.28515625" style="1" customWidth="1"/>
    <col min="35" max="16384" width="9.140625" style="1"/>
  </cols>
  <sheetData>
    <row r="1" spans="1:35" s="2" customFormat="1" ht="18" x14ac:dyDescent="0.25">
      <c r="A1" s="59" t="s">
        <v>5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83"/>
      <c r="AC1" s="83"/>
      <c r="AD1" s="83"/>
      <c r="AE1" s="83"/>
      <c r="AG1" s="83"/>
    </row>
    <row r="2" spans="1:35" s="3" customFormat="1" x14ac:dyDescent="0.2">
      <c r="A2" s="10"/>
      <c r="B2" s="11"/>
      <c r="C2" s="12" t="s">
        <v>23</v>
      </c>
      <c r="D2" s="12" t="s">
        <v>24</v>
      </c>
      <c r="E2" s="12" t="s">
        <v>25</v>
      </c>
      <c r="F2" s="12" t="s">
        <v>26</v>
      </c>
      <c r="G2" s="35">
        <v>2012</v>
      </c>
      <c r="H2" s="12" t="s">
        <v>27</v>
      </c>
      <c r="I2" s="12" t="s">
        <v>28</v>
      </c>
      <c r="J2" s="12" t="s">
        <v>29</v>
      </c>
      <c r="K2" s="12" t="s">
        <v>31</v>
      </c>
      <c r="L2" s="35">
        <v>2013</v>
      </c>
      <c r="M2" s="12" t="s">
        <v>32</v>
      </c>
      <c r="N2" s="12" t="s">
        <v>33</v>
      </c>
      <c r="O2" s="12" t="s">
        <v>37</v>
      </c>
      <c r="P2" s="12" t="s">
        <v>39</v>
      </c>
      <c r="Q2" s="35">
        <v>2014</v>
      </c>
      <c r="R2" s="12" t="s">
        <v>40</v>
      </c>
      <c r="S2" s="12" t="s">
        <v>41</v>
      </c>
      <c r="T2" s="12" t="s">
        <v>42</v>
      </c>
      <c r="U2" s="12" t="s">
        <v>43</v>
      </c>
      <c r="V2" s="35">
        <v>2015</v>
      </c>
      <c r="W2" s="12" t="s">
        <v>44</v>
      </c>
      <c r="X2" s="12" t="s">
        <v>45</v>
      </c>
      <c r="Y2" s="12" t="s">
        <v>46</v>
      </c>
      <c r="Z2" s="12" t="s">
        <v>47</v>
      </c>
      <c r="AA2" s="35">
        <v>2016</v>
      </c>
      <c r="AB2" s="12" t="s">
        <v>49</v>
      </c>
      <c r="AC2" s="12" t="s">
        <v>72</v>
      </c>
      <c r="AD2" s="12" t="s">
        <v>77</v>
      </c>
      <c r="AE2" s="12" t="s">
        <v>86</v>
      </c>
      <c r="AF2" s="35">
        <v>2017</v>
      </c>
      <c r="AG2" s="12" t="s">
        <v>94</v>
      </c>
    </row>
    <row r="3" spans="1:35" ht="13.5" customHeight="1" x14ac:dyDescent="0.25">
      <c r="A3" s="7" t="s">
        <v>58</v>
      </c>
      <c r="B3" s="9"/>
      <c r="C3" s="9"/>
      <c r="D3" s="9"/>
      <c r="E3" s="9"/>
      <c r="F3" s="9"/>
      <c r="G3" s="36"/>
      <c r="H3" s="9"/>
      <c r="I3" s="9"/>
      <c r="J3" s="9"/>
      <c r="K3" s="9"/>
      <c r="L3" s="36"/>
      <c r="M3" s="9"/>
      <c r="N3" s="9"/>
      <c r="O3" s="9"/>
      <c r="P3" s="9"/>
      <c r="Q3" s="36"/>
      <c r="R3" s="9"/>
      <c r="S3" s="9"/>
      <c r="T3" s="9"/>
      <c r="U3" s="9"/>
      <c r="V3" s="36"/>
      <c r="W3" s="9"/>
      <c r="X3" s="9"/>
      <c r="Y3" s="9"/>
      <c r="Z3" s="9"/>
      <c r="AA3" s="36"/>
      <c r="AB3" s="9"/>
      <c r="AC3" s="9"/>
      <c r="AD3" s="9"/>
      <c r="AE3" s="9"/>
      <c r="AF3" s="36"/>
      <c r="AG3" s="9"/>
    </row>
    <row r="4" spans="1:35" s="2" customFormat="1" ht="13.5" customHeight="1" x14ac:dyDescent="0.2">
      <c r="A4" s="16" t="s">
        <v>38</v>
      </c>
      <c r="B4" s="16"/>
      <c r="C4" s="50">
        <v>244.3</v>
      </c>
      <c r="D4" s="50">
        <v>250.8</v>
      </c>
      <c r="E4" s="50">
        <v>247.7</v>
      </c>
      <c r="F4" s="50">
        <v>257.2</v>
      </c>
      <c r="G4" s="46">
        <v>1000</v>
      </c>
      <c r="H4" s="50">
        <v>221.9</v>
      </c>
      <c r="I4" s="50">
        <v>232.3</v>
      </c>
      <c r="J4" s="50">
        <v>235.6</v>
      </c>
      <c r="K4" s="50">
        <v>237</v>
      </c>
      <c r="L4" s="51">
        <v>926.8</v>
      </c>
      <c r="M4" s="50">
        <v>228.4</v>
      </c>
      <c r="N4" s="50">
        <v>235.2</v>
      </c>
      <c r="O4" s="50">
        <v>235.4</v>
      </c>
      <c r="P4" s="50">
        <v>237.4</v>
      </c>
      <c r="Q4" s="51">
        <v>936.4</v>
      </c>
      <c r="R4" s="50">
        <v>233.8</v>
      </c>
      <c r="S4" s="50">
        <v>243.3</v>
      </c>
      <c r="T4" s="50">
        <v>250.3</v>
      </c>
      <c r="U4" s="50">
        <v>257.39999999999998</v>
      </c>
      <c r="V4" s="51">
        <v>984.7</v>
      </c>
      <c r="W4" s="50">
        <v>244.8</v>
      </c>
      <c r="X4" s="50">
        <v>248.6</v>
      </c>
      <c r="Y4" s="50">
        <v>260.39999999999998</v>
      </c>
      <c r="Z4" s="50">
        <v>266.7</v>
      </c>
      <c r="AA4" s="51">
        <v>1020.5</v>
      </c>
      <c r="AB4" s="50">
        <v>255.7</v>
      </c>
      <c r="AC4" s="50">
        <v>264</v>
      </c>
      <c r="AD4" s="50">
        <v>275.89999999999998</v>
      </c>
      <c r="AE4" s="50">
        <v>282.3</v>
      </c>
      <c r="AF4" s="51">
        <v>1078</v>
      </c>
      <c r="AG4" s="50">
        <v>266</v>
      </c>
      <c r="AI4" s="49"/>
    </row>
    <row r="5" spans="1:35" ht="12" customHeight="1" x14ac:dyDescent="0.2">
      <c r="A5" s="16"/>
      <c r="B5" s="2" t="s">
        <v>95</v>
      </c>
      <c r="C5" s="14">
        <v>164.3</v>
      </c>
      <c r="D5" s="14">
        <v>167</v>
      </c>
      <c r="E5" s="14">
        <v>163.6</v>
      </c>
      <c r="F5" s="14">
        <v>159.5</v>
      </c>
      <c r="G5" s="40">
        <v>654.29999999999995</v>
      </c>
      <c r="H5" s="14">
        <v>151.69999999999999</v>
      </c>
      <c r="I5" s="14">
        <v>161.5</v>
      </c>
      <c r="J5" s="14">
        <v>162.6</v>
      </c>
      <c r="K5" s="14">
        <v>164.2</v>
      </c>
      <c r="L5" s="40">
        <v>640</v>
      </c>
      <c r="M5" s="14">
        <v>162.19999999999999</v>
      </c>
      <c r="N5" s="14">
        <v>165.2</v>
      </c>
      <c r="O5" s="14">
        <v>166.4</v>
      </c>
      <c r="P5" s="14">
        <v>166.2</v>
      </c>
      <c r="Q5" s="40">
        <v>659.9</v>
      </c>
      <c r="R5" s="14">
        <v>167.9</v>
      </c>
      <c r="S5" s="14">
        <v>174.8</v>
      </c>
      <c r="T5" s="14">
        <v>180.8</v>
      </c>
      <c r="U5" s="14">
        <v>185.7</v>
      </c>
      <c r="V5" s="40">
        <v>709.2</v>
      </c>
      <c r="W5" s="14">
        <v>184.4</v>
      </c>
      <c r="X5" s="14">
        <v>188.2</v>
      </c>
      <c r="Y5" s="14">
        <v>190.3</v>
      </c>
      <c r="Z5" s="14">
        <v>191.9</v>
      </c>
      <c r="AA5" s="40">
        <v>754.7</v>
      </c>
      <c r="AB5" s="14">
        <v>192.2</v>
      </c>
      <c r="AC5" s="14">
        <v>197.7</v>
      </c>
      <c r="AD5" s="14">
        <v>200.8</v>
      </c>
      <c r="AE5" s="14">
        <v>201.7</v>
      </c>
      <c r="AF5" s="40">
        <v>792.3</v>
      </c>
      <c r="AG5" s="14">
        <v>199.7</v>
      </c>
      <c r="AI5" s="49"/>
    </row>
    <row r="6" spans="1:35" ht="12" customHeight="1" x14ac:dyDescent="0.2">
      <c r="A6" s="16"/>
      <c r="B6" s="2" t="s">
        <v>35</v>
      </c>
      <c r="C6" s="14">
        <v>35.1</v>
      </c>
      <c r="D6" s="14">
        <v>37.6</v>
      </c>
      <c r="E6" s="14">
        <v>38.799999999999997</v>
      </c>
      <c r="F6" s="14">
        <v>55</v>
      </c>
      <c r="G6" s="40">
        <v>166.6</v>
      </c>
      <c r="H6" s="14">
        <v>38.700000000000003</v>
      </c>
      <c r="I6" s="14">
        <v>38.799999999999997</v>
      </c>
      <c r="J6" s="14">
        <v>42.1</v>
      </c>
      <c r="K6" s="14">
        <v>43.1</v>
      </c>
      <c r="L6" s="40">
        <v>162.6</v>
      </c>
      <c r="M6" s="14">
        <v>37.700000000000003</v>
      </c>
      <c r="N6" s="14">
        <v>40.200000000000003</v>
      </c>
      <c r="O6" s="14">
        <v>41.8</v>
      </c>
      <c r="P6" s="14">
        <v>48.9</v>
      </c>
      <c r="Q6" s="40">
        <v>168.6</v>
      </c>
      <c r="R6" s="14">
        <v>43.8</v>
      </c>
      <c r="S6" s="14">
        <v>45.9</v>
      </c>
      <c r="T6" s="14">
        <v>46.6</v>
      </c>
      <c r="U6" s="14">
        <v>51.1</v>
      </c>
      <c r="V6" s="40">
        <v>187.5</v>
      </c>
      <c r="W6" s="14">
        <v>42.9</v>
      </c>
      <c r="X6" s="14">
        <v>42.3</v>
      </c>
      <c r="Y6" s="14">
        <v>51.4</v>
      </c>
      <c r="Z6" s="14">
        <v>58</v>
      </c>
      <c r="AA6" s="40">
        <v>194.6</v>
      </c>
      <c r="AB6" s="14">
        <v>46.7</v>
      </c>
      <c r="AC6" s="14">
        <v>48.9</v>
      </c>
      <c r="AD6" s="14">
        <v>57.4</v>
      </c>
      <c r="AE6" s="14">
        <v>63.1</v>
      </c>
      <c r="AF6" s="40">
        <v>216.2</v>
      </c>
      <c r="AG6" s="14">
        <v>49.8</v>
      </c>
    </row>
    <row r="7" spans="1:35" s="54" customFormat="1" ht="12" customHeight="1" x14ac:dyDescent="0.2">
      <c r="B7" s="2" t="s">
        <v>34</v>
      </c>
      <c r="C7" s="55">
        <v>44.9</v>
      </c>
      <c r="D7" s="55">
        <v>46.2</v>
      </c>
      <c r="E7" s="55">
        <v>45.3</v>
      </c>
      <c r="F7" s="55">
        <v>42.7</v>
      </c>
      <c r="G7" s="52">
        <v>179</v>
      </c>
      <c r="H7" s="55">
        <v>31.4</v>
      </c>
      <c r="I7" s="55">
        <v>32.1</v>
      </c>
      <c r="J7" s="55">
        <v>30.9</v>
      </c>
      <c r="K7" s="55">
        <v>29.7</v>
      </c>
      <c r="L7" s="52">
        <v>124.1</v>
      </c>
      <c r="M7" s="55">
        <v>28.6</v>
      </c>
      <c r="N7" s="55">
        <v>29.8</v>
      </c>
      <c r="O7" s="55">
        <v>27.2</v>
      </c>
      <c r="P7" s="55">
        <v>22.3</v>
      </c>
      <c r="Q7" s="52">
        <v>107.9</v>
      </c>
      <c r="R7" s="55">
        <v>22</v>
      </c>
      <c r="S7" s="55">
        <v>22.6</v>
      </c>
      <c r="T7" s="55">
        <v>22.8</v>
      </c>
      <c r="U7" s="55">
        <v>20.5</v>
      </c>
      <c r="V7" s="40">
        <v>88</v>
      </c>
      <c r="W7" s="55">
        <v>17.5</v>
      </c>
      <c r="X7" s="55">
        <v>18.100000000000001</v>
      </c>
      <c r="Y7" s="55">
        <v>18.7</v>
      </c>
      <c r="Z7" s="55">
        <v>16.8</v>
      </c>
      <c r="AA7" s="40">
        <v>71.2</v>
      </c>
      <c r="AB7" s="55">
        <v>16.899999999999999</v>
      </c>
      <c r="AC7" s="55">
        <v>17.5</v>
      </c>
      <c r="AD7" s="55">
        <v>17.7</v>
      </c>
      <c r="AE7" s="55">
        <v>17.5</v>
      </c>
      <c r="AF7" s="40">
        <v>69.5</v>
      </c>
      <c r="AG7" s="55">
        <v>16.5</v>
      </c>
    </row>
    <row r="8" spans="1:35" s="2" customFormat="1" ht="13.5" customHeight="1" x14ac:dyDescent="0.2">
      <c r="A8" s="16" t="s">
        <v>48</v>
      </c>
      <c r="B8" s="16"/>
      <c r="C8" s="50">
        <v>137.19999999999999</v>
      </c>
      <c r="D8" s="50">
        <v>138.6</v>
      </c>
      <c r="E8" s="50">
        <v>139</v>
      </c>
      <c r="F8" s="50">
        <v>138.6</v>
      </c>
      <c r="G8" s="46">
        <v>553.5</v>
      </c>
      <c r="H8" s="50">
        <v>139.4</v>
      </c>
      <c r="I8" s="50">
        <v>157.69999999999999</v>
      </c>
      <c r="J8" s="50">
        <v>159.30000000000001</v>
      </c>
      <c r="K8" s="50">
        <v>164.2</v>
      </c>
      <c r="L8" s="51">
        <v>620.6</v>
      </c>
      <c r="M8" s="50">
        <v>153.9</v>
      </c>
      <c r="N8" s="50">
        <v>148.4</v>
      </c>
      <c r="O8" s="50">
        <v>148.4</v>
      </c>
      <c r="P8" s="50">
        <v>148.19999999999999</v>
      </c>
      <c r="Q8" s="51">
        <v>598.79999999999995</v>
      </c>
      <c r="R8" s="50">
        <v>146.9</v>
      </c>
      <c r="S8" s="50">
        <v>146.69999999999999</v>
      </c>
      <c r="T8" s="50">
        <v>144.19999999999999</v>
      </c>
      <c r="U8" s="50">
        <v>147</v>
      </c>
      <c r="V8" s="51">
        <v>584.79999999999995</v>
      </c>
      <c r="W8" s="50">
        <v>145.19999999999999</v>
      </c>
      <c r="X8" s="50">
        <v>144.30000000000001</v>
      </c>
      <c r="Y8" s="50">
        <v>158.4</v>
      </c>
      <c r="Z8" s="50">
        <v>167.3</v>
      </c>
      <c r="AA8" s="51">
        <v>615.20000000000005</v>
      </c>
      <c r="AB8" s="50">
        <v>160.1</v>
      </c>
      <c r="AC8" s="50">
        <v>181.1</v>
      </c>
      <c r="AD8" s="50">
        <v>177.9</v>
      </c>
      <c r="AE8" s="50">
        <v>190.2</v>
      </c>
      <c r="AF8" s="51">
        <v>709.4</v>
      </c>
      <c r="AG8" s="50">
        <v>183.6</v>
      </c>
    </row>
    <row r="9" spans="1:35" ht="13.5" customHeight="1" x14ac:dyDescent="0.25">
      <c r="A9" s="7" t="s">
        <v>73</v>
      </c>
      <c r="B9" s="9"/>
      <c r="C9" s="9"/>
      <c r="D9" s="9"/>
      <c r="E9" s="9"/>
      <c r="F9" s="9"/>
      <c r="G9" s="36"/>
      <c r="H9" s="9"/>
      <c r="I9" s="9"/>
      <c r="J9" s="9"/>
      <c r="K9" s="9"/>
      <c r="L9" s="36"/>
      <c r="M9" s="9"/>
      <c r="N9" s="9"/>
      <c r="O9" s="9"/>
      <c r="P9" s="9"/>
      <c r="Q9" s="36"/>
      <c r="R9" s="9"/>
      <c r="S9" s="9"/>
      <c r="T9" s="9"/>
      <c r="U9" s="9"/>
      <c r="V9" s="36"/>
      <c r="W9" s="9"/>
      <c r="X9" s="9"/>
      <c r="Y9" s="9"/>
      <c r="Z9" s="9"/>
      <c r="AA9" s="36"/>
      <c r="AB9" s="9"/>
      <c r="AC9" s="9"/>
      <c r="AD9" s="9"/>
      <c r="AE9" s="9"/>
      <c r="AF9" s="36"/>
      <c r="AG9" s="9"/>
    </row>
    <row r="10" spans="1:35" x14ac:dyDescent="0.2">
      <c r="A10" s="16" t="s">
        <v>1</v>
      </c>
      <c r="B10" s="17"/>
      <c r="C10" s="61">
        <f t="shared" ref="C10:AB10" si="0">C14+C17+C15+C18</f>
        <v>4408700</v>
      </c>
      <c r="D10" s="61">
        <f t="shared" si="0"/>
        <v>4530200</v>
      </c>
      <c r="E10" s="61">
        <f t="shared" si="0"/>
        <v>4636000</v>
      </c>
      <c r="F10" s="61">
        <f t="shared" si="0"/>
        <v>4640800</v>
      </c>
      <c r="G10" s="60">
        <f t="shared" si="0"/>
        <v>4640800</v>
      </c>
      <c r="H10" s="61">
        <f t="shared" si="0"/>
        <v>4636200</v>
      </c>
      <c r="I10" s="61">
        <f t="shared" si="0"/>
        <v>4663400</v>
      </c>
      <c r="J10" s="61">
        <f t="shared" si="0"/>
        <v>4713200</v>
      </c>
      <c r="K10" s="61">
        <f t="shared" si="0"/>
        <v>4690600</v>
      </c>
      <c r="L10" s="60">
        <f t="shared" si="0"/>
        <v>4690600</v>
      </c>
      <c r="M10" s="61">
        <f t="shared" si="0"/>
        <v>4694800</v>
      </c>
      <c r="N10" s="61">
        <f t="shared" si="0"/>
        <v>4706300</v>
      </c>
      <c r="O10" s="61">
        <f t="shared" si="0"/>
        <v>4750000</v>
      </c>
      <c r="P10" s="61">
        <f t="shared" si="0"/>
        <v>4723500</v>
      </c>
      <c r="Q10" s="60">
        <f t="shared" si="0"/>
        <v>4723500</v>
      </c>
      <c r="R10" s="61">
        <f t="shared" si="0"/>
        <v>4676900</v>
      </c>
      <c r="S10" s="61">
        <f t="shared" si="0"/>
        <v>4702100</v>
      </c>
      <c r="T10" s="61">
        <f t="shared" si="0"/>
        <v>4749000</v>
      </c>
      <c r="U10" s="61">
        <f t="shared" si="0"/>
        <v>4740300</v>
      </c>
      <c r="V10" s="60">
        <f t="shared" si="0"/>
        <v>4740300</v>
      </c>
      <c r="W10" s="61">
        <f t="shared" si="0"/>
        <v>4724300</v>
      </c>
      <c r="X10" s="61">
        <f t="shared" si="0"/>
        <v>4730900</v>
      </c>
      <c r="Y10" s="61">
        <f t="shared" si="0"/>
        <v>4731300</v>
      </c>
      <c r="Z10" s="61">
        <f t="shared" si="0"/>
        <v>4694700</v>
      </c>
      <c r="AA10" s="60">
        <f t="shared" si="0"/>
        <v>4694700</v>
      </c>
      <c r="AB10" s="62">
        <f t="shared" si="0"/>
        <v>4670900</v>
      </c>
      <c r="AC10" s="62">
        <f t="shared" ref="AC10:AD10" si="1">AC14+AC17+AC15+AC18</f>
        <v>4699900</v>
      </c>
      <c r="AD10" s="62">
        <f t="shared" si="1"/>
        <v>4709500</v>
      </c>
      <c r="AE10" s="62">
        <f t="shared" ref="AE10:AG10" si="2">AE14+AE17+AE15+AE18</f>
        <v>4679300</v>
      </c>
      <c r="AF10" s="60">
        <f t="shared" si="2"/>
        <v>4679300</v>
      </c>
      <c r="AG10" s="62">
        <f t="shared" si="2"/>
        <v>4655600</v>
      </c>
    </row>
    <row r="11" spans="1:35" outlineLevel="1" x14ac:dyDescent="0.2">
      <c r="A11" s="16"/>
      <c r="B11" s="13" t="s">
        <v>70</v>
      </c>
      <c r="C11" s="64">
        <f t="shared" ref="C11:AA11" si="3">C14+C17</f>
        <v>3885600</v>
      </c>
      <c r="D11" s="64">
        <f t="shared" si="3"/>
        <v>3980300</v>
      </c>
      <c r="E11" s="64">
        <f t="shared" si="3"/>
        <v>4054200</v>
      </c>
      <c r="F11" s="64">
        <f t="shared" si="3"/>
        <v>4082100</v>
      </c>
      <c r="G11" s="63">
        <f t="shared" si="3"/>
        <v>4082100</v>
      </c>
      <c r="H11" s="64">
        <f t="shared" si="3"/>
        <v>4084600</v>
      </c>
      <c r="I11" s="64">
        <f t="shared" si="3"/>
        <v>4113800</v>
      </c>
      <c r="J11" s="64">
        <f t="shared" si="3"/>
        <v>4134400</v>
      </c>
      <c r="K11" s="64">
        <f t="shared" si="3"/>
        <v>4148200</v>
      </c>
      <c r="L11" s="63">
        <f t="shared" si="3"/>
        <v>4148200</v>
      </c>
      <c r="M11" s="64">
        <f t="shared" si="3"/>
        <v>4167100</v>
      </c>
      <c r="N11" s="64">
        <f t="shared" si="3"/>
        <v>4180400</v>
      </c>
      <c r="O11" s="64">
        <f t="shared" si="3"/>
        <v>4185800</v>
      </c>
      <c r="P11" s="64">
        <f t="shared" si="3"/>
        <v>4191700</v>
      </c>
      <c r="Q11" s="63">
        <f t="shared" si="3"/>
        <v>4191700</v>
      </c>
      <c r="R11" s="64">
        <f t="shared" si="3"/>
        <v>4175200</v>
      </c>
      <c r="S11" s="64">
        <f t="shared" si="3"/>
        <v>4196600</v>
      </c>
      <c r="T11" s="64">
        <f t="shared" si="3"/>
        <v>4206000</v>
      </c>
      <c r="U11" s="64">
        <f t="shared" si="3"/>
        <v>4204700</v>
      </c>
      <c r="V11" s="63">
        <f t="shared" si="3"/>
        <v>4204700</v>
      </c>
      <c r="W11" s="64">
        <f t="shared" si="3"/>
        <v>4200300</v>
      </c>
      <c r="X11" s="64">
        <f t="shared" si="3"/>
        <v>4197900</v>
      </c>
      <c r="Y11" s="64">
        <f t="shared" si="3"/>
        <v>4186800</v>
      </c>
      <c r="Z11" s="64">
        <f t="shared" si="3"/>
        <v>4182300</v>
      </c>
      <c r="AA11" s="63">
        <f t="shared" si="3"/>
        <v>4182300</v>
      </c>
      <c r="AB11" s="64">
        <f t="shared" ref="AB11:AD12" si="4">AB14+AB17</f>
        <v>4182600</v>
      </c>
      <c r="AC11" s="64">
        <f t="shared" si="4"/>
        <v>4208200</v>
      </c>
      <c r="AD11" s="64">
        <f t="shared" si="4"/>
        <v>4205600</v>
      </c>
      <c r="AE11" s="64">
        <f t="shared" ref="AE11:AF11" si="5">AE14+AE17</f>
        <v>4201400</v>
      </c>
      <c r="AF11" s="63">
        <f t="shared" si="5"/>
        <v>4201400</v>
      </c>
      <c r="AG11" s="64">
        <v>4202300</v>
      </c>
    </row>
    <row r="12" spans="1:35" outlineLevel="1" x14ac:dyDescent="0.2">
      <c r="A12" s="16"/>
      <c r="B12" s="13" t="s">
        <v>71</v>
      </c>
      <c r="C12" s="64">
        <f t="shared" ref="C12:AA12" si="6">C15+C18</f>
        <v>523100</v>
      </c>
      <c r="D12" s="64">
        <f t="shared" si="6"/>
        <v>549900</v>
      </c>
      <c r="E12" s="64">
        <f t="shared" si="6"/>
        <v>581800</v>
      </c>
      <c r="F12" s="64">
        <f t="shared" si="6"/>
        <v>558700</v>
      </c>
      <c r="G12" s="63">
        <f t="shared" si="6"/>
        <v>558700</v>
      </c>
      <c r="H12" s="64">
        <f t="shared" si="6"/>
        <v>551600</v>
      </c>
      <c r="I12" s="64">
        <f t="shared" si="6"/>
        <v>549600</v>
      </c>
      <c r="J12" s="64">
        <f t="shared" si="6"/>
        <v>578800</v>
      </c>
      <c r="K12" s="64">
        <f t="shared" si="6"/>
        <v>542400</v>
      </c>
      <c r="L12" s="63">
        <f t="shared" si="6"/>
        <v>542400</v>
      </c>
      <c r="M12" s="64">
        <f t="shared" si="6"/>
        <v>527700</v>
      </c>
      <c r="N12" s="64">
        <f t="shared" si="6"/>
        <v>525900</v>
      </c>
      <c r="O12" s="64">
        <f t="shared" si="6"/>
        <v>564200</v>
      </c>
      <c r="P12" s="64">
        <f t="shared" si="6"/>
        <v>531800</v>
      </c>
      <c r="Q12" s="63">
        <f t="shared" si="6"/>
        <v>531800</v>
      </c>
      <c r="R12" s="64">
        <f t="shared" si="6"/>
        <v>501700</v>
      </c>
      <c r="S12" s="64">
        <f t="shared" si="6"/>
        <v>505500</v>
      </c>
      <c r="T12" s="64">
        <f t="shared" si="6"/>
        <v>543000</v>
      </c>
      <c r="U12" s="64">
        <f t="shared" si="6"/>
        <v>535600</v>
      </c>
      <c r="V12" s="63">
        <f t="shared" si="6"/>
        <v>535600</v>
      </c>
      <c r="W12" s="64">
        <f t="shared" si="6"/>
        <v>524000</v>
      </c>
      <c r="X12" s="64">
        <f t="shared" si="6"/>
        <v>533000</v>
      </c>
      <c r="Y12" s="64">
        <f t="shared" si="6"/>
        <v>544500</v>
      </c>
      <c r="Z12" s="64">
        <f t="shared" si="6"/>
        <v>512400</v>
      </c>
      <c r="AA12" s="63">
        <f t="shared" si="6"/>
        <v>512400</v>
      </c>
      <c r="AB12" s="64">
        <f t="shared" si="4"/>
        <v>488300</v>
      </c>
      <c r="AC12" s="64">
        <f t="shared" si="4"/>
        <v>491700</v>
      </c>
      <c r="AD12" s="64">
        <f t="shared" si="4"/>
        <v>503900</v>
      </c>
      <c r="AE12" s="64">
        <f t="shared" ref="AE12:AF12" si="7">AE15+AE18</f>
        <v>477900</v>
      </c>
      <c r="AF12" s="63">
        <f t="shared" si="7"/>
        <v>477900</v>
      </c>
      <c r="AG12" s="64">
        <v>453200</v>
      </c>
    </row>
    <row r="13" spans="1:35" x14ac:dyDescent="0.2">
      <c r="A13" s="16" t="s">
        <v>63</v>
      </c>
      <c r="B13" s="17"/>
      <c r="C13" s="62">
        <f t="shared" ref="C13" si="8">C14+C15</f>
        <v>3830800</v>
      </c>
      <c r="D13" s="62">
        <f t="shared" ref="D13" si="9">D14+D15</f>
        <v>3932800</v>
      </c>
      <c r="E13" s="62">
        <f t="shared" ref="E13" si="10">E14+E15</f>
        <v>4011700</v>
      </c>
      <c r="F13" s="62">
        <f t="shared" ref="F13" si="11">F14+F15</f>
        <v>4001900</v>
      </c>
      <c r="G13" s="78">
        <f t="shared" ref="G13" si="12">G14+G15</f>
        <v>4001900</v>
      </c>
      <c r="H13" s="62">
        <f t="shared" ref="H13" si="13">H14+H15</f>
        <v>4001200</v>
      </c>
      <c r="I13" s="62">
        <f t="shared" ref="I13" si="14">I14+I15</f>
        <v>4023100</v>
      </c>
      <c r="J13" s="62">
        <f t="shared" ref="J13" si="15">J14+J15</f>
        <v>4062800</v>
      </c>
      <c r="K13" s="62">
        <f t="shared" ref="K13" si="16">K14+K15</f>
        <v>4034800</v>
      </c>
      <c r="L13" s="78">
        <f t="shared" ref="L13" si="17">L14+L15</f>
        <v>4034800</v>
      </c>
      <c r="M13" s="62">
        <f t="shared" ref="M13" si="18">M14+M15</f>
        <v>4049300</v>
      </c>
      <c r="N13" s="62">
        <f t="shared" ref="N13" si="19">N14+N15</f>
        <v>4058900</v>
      </c>
      <c r="O13" s="62">
        <f t="shared" ref="O13" si="20">O14+O15</f>
        <v>4088600</v>
      </c>
      <c r="P13" s="62">
        <f t="shared" ref="P13" si="21">P14+P15</f>
        <v>4056300</v>
      </c>
      <c r="Q13" s="78">
        <f t="shared" ref="Q13" si="22">Q14+Q15</f>
        <v>4056300</v>
      </c>
      <c r="R13" s="62">
        <f t="shared" ref="R13" si="23">R14+R15</f>
        <v>4012800</v>
      </c>
      <c r="S13" s="62">
        <f t="shared" ref="S13" si="24">S14+S15</f>
        <v>4036200</v>
      </c>
      <c r="T13" s="62">
        <f t="shared" ref="T13" si="25">T14+T15</f>
        <v>4079200</v>
      </c>
      <c r="U13" s="62">
        <f t="shared" ref="U13" si="26">U14+U15</f>
        <v>4072400</v>
      </c>
      <c r="V13" s="78">
        <f t="shared" ref="V13" si="27">V14+V15</f>
        <v>4072400</v>
      </c>
      <c r="W13" s="62">
        <f t="shared" ref="W13" si="28">W14+W15</f>
        <v>4065700</v>
      </c>
      <c r="X13" s="62">
        <f t="shared" ref="X13" si="29">X14+X15</f>
        <v>4075700</v>
      </c>
      <c r="Y13" s="62">
        <f t="shared" ref="Y13:AA13" si="30">Y14+Y15</f>
        <v>4069100</v>
      </c>
      <c r="Z13" s="62">
        <f t="shared" si="30"/>
        <v>4036900</v>
      </c>
      <c r="AA13" s="78">
        <f t="shared" si="30"/>
        <v>4036900</v>
      </c>
      <c r="AB13" s="62">
        <f>AB14+AB15</f>
        <v>4019200</v>
      </c>
      <c r="AC13" s="62">
        <f>AC14+AC15</f>
        <v>4033900</v>
      </c>
      <c r="AD13" s="62">
        <f>AD14+AD15</f>
        <v>4033000</v>
      </c>
      <c r="AE13" s="62">
        <f>AE14+AE15</f>
        <v>4006800</v>
      </c>
      <c r="AF13" s="78">
        <f t="shared" ref="AF13" si="31">AF14+AF15</f>
        <v>4006800</v>
      </c>
      <c r="AG13" s="62">
        <f>AG14+AG15</f>
        <v>3994800</v>
      </c>
    </row>
    <row r="14" spans="1:35" x14ac:dyDescent="0.2">
      <c r="A14" s="16"/>
      <c r="B14" s="13" t="s">
        <v>65</v>
      </c>
      <c r="C14" s="64">
        <v>3507900</v>
      </c>
      <c r="D14" s="64">
        <v>3587100</v>
      </c>
      <c r="E14" s="64">
        <v>3640500</v>
      </c>
      <c r="F14" s="64">
        <v>3652600</v>
      </c>
      <c r="G14" s="63">
        <f>F14</f>
        <v>3652600</v>
      </c>
      <c r="H14" s="64">
        <v>3646100</v>
      </c>
      <c r="I14" s="64">
        <v>3663300</v>
      </c>
      <c r="J14" s="64">
        <v>3670600</v>
      </c>
      <c r="K14" s="64">
        <v>3672600</v>
      </c>
      <c r="L14" s="63">
        <f>K14</f>
        <v>3672600</v>
      </c>
      <c r="M14" s="64">
        <v>3686100</v>
      </c>
      <c r="N14" s="64">
        <v>3689100</v>
      </c>
      <c r="O14" s="64">
        <v>3683100</v>
      </c>
      <c r="P14" s="64">
        <v>3682900</v>
      </c>
      <c r="Q14" s="63">
        <f>P14</f>
        <v>3682900</v>
      </c>
      <c r="R14" s="64">
        <v>3662500</v>
      </c>
      <c r="S14" s="64">
        <v>3678500</v>
      </c>
      <c r="T14" s="64">
        <v>3686300</v>
      </c>
      <c r="U14" s="64">
        <v>3684100</v>
      </c>
      <c r="V14" s="63">
        <f>U14</f>
        <v>3684100</v>
      </c>
      <c r="W14" s="64">
        <v>3678900</v>
      </c>
      <c r="X14" s="64">
        <v>3675300</v>
      </c>
      <c r="Y14" s="64">
        <v>3663600</v>
      </c>
      <c r="Z14" s="64">
        <v>3659000</v>
      </c>
      <c r="AA14" s="63">
        <f>Z14</f>
        <v>3659000</v>
      </c>
      <c r="AB14" s="64">
        <v>3657200</v>
      </c>
      <c r="AC14" s="64">
        <v>3665900</v>
      </c>
      <c r="AD14" s="64">
        <v>3654700</v>
      </c>
      <c r="AE14" s="64">
        <v>3650900</v>
      </c>
      <c r="AF14" s="63">
        <f>AE14</f>
        <v>3650900</v>
      </c>
      <c r="AG14" s="64">
        <v>3653800</v>
      </c>
    </row>
    <row r="15" spans="1:35" x14ac:dyDescent="0.2">
      <c r="A15" s="16"/>
      <c r="B15" s="13" t="s">
        <v>66</v>
      </c>
      <c r="C15" s="64">
        <v>322900</v>
      </c>
      <c r="D15" s="64">
        <v>345700</v>
      </c>
      <c r="E15" s="64">
        <v>371200</v>
      </c>
      <c r="F15" s="64">
        <v>349300</v>
      </c>
      <c r="G15" s="63">
        <f>F15</f>
        <v>349300</v>
      </c>
      <c r="H15" s="64">
        <v>355100</v>
      </c>
      <c r="I15" s="64">
        <v>359800</v>
      </c>
      <c r="J15" s="64">
        <v>392200</v>
      </c>
      <c r="K15" s="64">
        <v>362200</v>
      </c>
      <c r="L15" s="63">
        <f>K15</f>
        <v>362200</v>
      </c>
      <c r="M15" s="64">
        <v>363200</v>
      </c>
      <c r="N15" s="64">
        <v>369800</v>
      </c>
      <c r="O15" s="64">
        <v>405500</v>
      </c>
      <c r="P15" s="64">
        <v>373400</v>
      </c>
      <c r="Q15" s="63">
        <f>P15</f>
        <v>373400</v>
      </c>
      <c r="R15" s="64">
        <v>350300</v>
      </c>
      <c r="S15" s="64">
        <v>357700</v>
      </c>
      <c r="T15" s="64">
        <v>392900</v>
      </c>
      <c r="U15" s="64">
        <v>388300</v>
      </c>
      <c r="V15" s="63">
        <f>U15</f>
        <v>388300</v>
      </c>
      <c r="W15" s="64">
        <v>386800</v>
      </c>
      <c r="X15" s="64">
        <v>400400</v>
      </c>
      <c r="Y15" s="64">
        <v>405500</v>
      </c>
      <c r="Z15" s="64">
        <v>377900</v>
      </c>
      <c r="AA15" s="63">
        <f>Z15</f>
        <v>377900</v>
      </c>
      <c r="AB15" s="64">
        <v>362000</v>
      </c>
      <c r="AC15" s="64">
        <v>368000</v>
      </c>
      <c r="AD15" s="64">
        <v>378300</v>
      </c>
      <c r="AE15" s="64">
        <v>355900</v>
      </c>
      <c r="AF15" s="63">
        <f>AE15</f>
        <v>355900</v>
      </c>
      <c r="AG15" s="64">
        <v>341000</v>
      </c>
    </row>
    <row r="16" spans="1:35" x14ac:dyDescent="0.2">
      <c r="A16" s="16" t="s">
        <v>64</v>
      </c>
      <c r="C16" s="62">
        <f t="shared" ref="C16" si="32">C17+C18</f>
        <v>577900</v>
      </c>
      <c r="D16" s="62">
        <f t="shared" ref="D16" si="33">D17+D18</f>
        <v>597400</v>
      </c>
      <c r="E16" s="62">
        <f t="shared" ref="E16" si="34">E17+E18</f>
        <v>624300</v>
      </c>
      <c r="F16" s="62">
        <f t="shared" ref="F16" si="35">F17+F18</f>
        <v>638900</v>
      </c>
      <c r="G16" s="78">
        <f t="shared" ref="G16:AA16" si="36">G17+G18</f>
        <v>638900</v>
      </c>
      <c r="H16" s="62">
        <f t="shared" si="36"/>
        <v>635000</v>
      </c>
      <c r="I16" s="62">
        <f t="shared" si="36"/>
        <v>640300</v>
      </c>
      <c r="J16" s="62">
        <f t="shared" si="36"/>
        <v>650400</v>
      </c>
      <c r="K16" s="62">
        <f t="shared" si="36"/>
        <v>655800</v>
      </c>
      <c r="L16" s="78">
        <f t="shared" si="36"/>
        <v>655800</v>
      </c>
      <c r="M16" s="62">
        <f t="shared" si="36"/>
        <v>645500</v>
      </c>
      <c r="N16" s="62">
        <f t="shared" si="36"/>
        <v>647400</v>
      </c>
      <c r="O16" s="62">
        <f t="shared" si="36"/>
        <v>661400</v>
      </c>
      <c r="P16" s="62">
        <f t="shared" si="36"/>
        <v>667200</v>
      </c>
      <c r="Q16" s="78">
        <f t="shared" si="36"/>
        <v>667200</v>
      </c>
      <c r="R16" s="62">
        <f t="shared" si="36"/>
        <v>664100</v>
      </c>
      <c r="S16" s="62">
        <f t="shared" si="36"/>
        <v>665900</v>
      </c>
      <c r="T16" s="62">
        <f t="shared" si="36"/>
        <v>669800</v>
      </c>
      <c r="U16" s="62">
        <f t="shared" si="36"/>
        <v>667900</v>
      </c>
      <c r="V16" s="78">
        <f t="shared" si="36"/>
        <v>667900</v>
      </c>
      <c r="W16" s="62">
        <f t="shared" si="36"/>
        <v>658600</v>
      </c>
      <c r="X16" s="62">
        <f t="shared" si="36"/>
        <v>655200</v>
      </c>
      <c r="Y16" s="62">
        <f t="shared" si="36"/>
        <v>662200</v>
      </c>
      <c r="Z16" s="62">
        <f t="shared" si="36"/>
        <v>657800</v>
      </c>
      <c r="AA16" s="78">
        <f t="shared" si="36"/>
        <v>657800</v>
      </c>
      <c r="AB16" s="62">
        <f>AB17+AB18</f>
        <v>651700</v>
      </c>
      <c r="AC16" s="62">
        <f>AC17+AC18</f>
        <v>666000</v>
      </c>
      <c r="AD16" s="62">
        <f>AD17+AD18</f>
        <v>676500</v>
      </c>
      <c r="AE16" s="62">
        <f>AE17+AE18</f>
        <v>672500</v>
      </c>
      <c r="AF16" s="78">
        <f t="shared" ref="AF16" si="37">AF17+AF18</f>
        <v>672500</v>
      </c>
      <c r="AG16" s="62">
        <f>AG17+AG18</f>
        <v>660800</v>
      </c>
    </row>
    <row r="17" spans="1:36" x14ac:dyDescent="0.2">
      <c r="A17" s="16"/>
      <c r="B17" s="13" t="s">
        <v>65</v>
      </c>
      <c r="C17" s="64">
        <v>377700</v>
      </c>
      <c r="D17" s="64">
        <v>393200</v>
      </c>
      <c r="E17" s="64">
        <v>413700</v>
      </c>
      <c r="F17" s="64">
        <v>429500</v>
      </c>
      <c r="G17" s="63">
        <f>F17</f>
        <v>429500</v>
      </c>
      <c r="H17" s="64">
        <v>438500</v>
      </c>
      <c r="I17" s="64">
        <v>450500</v>
      </c>
      <c r="J17" s="64">
        <v>463800</v>
      </c>
      <c r="K17" s="64">
        <v>475600</v>
      </c>
      <c r="L17" s="63">
        <f>K17</f>
        <v>475600</v>
      </c>
      <c r="M17" s="64">
        <v>481000</v>
      </c>
      <c r="N17" s="64">
        <v>491300</v>
      </c>
      <c r="O17" s="64">
        <v>502700</v>
      </c>
      <c r="P17" s="64">
        <v>508800</v>
      </c>
      <c r="Q17" s="63">
        <f>P17</f>
        <v>508800</v>
      </c>
      <c r="R17" s="64">
        <v>512700</v>
      </c>
      <c r="S17" s="64">
        <v>518100</v>
      </c>
      <c r="T17" s="64">
        <v>519700</v>
      </c>
      <c r="U17" s="64">
        <v>520600</v>
      </c>
      <c r="V17" s="63">
        <f>U17</f>
        <v>520600</v>
      </c>
      <c r="W17" s="64">
        <v>521400</v>
      </c>
      <c r="X17" s="64">
        <v>522600</v>
      </c>
      <c r="Y17" s="64">
        <v>523200</v>
      </c>
      <c r="Z17" s="64">
        <v>523300</v>
      </c>
      <c r="AA17" s="63">
        <f>Z17</f>
        <v>523300</v>
      </c>
      <c r="AB17" s="64">
        <v>525400</v>
      </c>
      <c r="AC17" s="64">
        <v>542300</v>
      </c>
      <c r="AD17" s="64">
        <v>550900</v>
      </c>
      <c r="AE17" s="64">
        <v>550500</v>
      </c>
      <c r="AF17" s="63">
        <f>AE17</f>
        <v>550500</v>
      </c>
      <c r="AG17" s="64">
        <v>548500</v>
      </c>
    </row>
    <row r="18" spans="1:36" x14ac:dyDescent="0.2">
      <c r="A18" s="16"/>
      <c r="B18" s="13" t="s">
        <v>67</v>
      </c>
      <c r="C18" s="64">
        <v>200200</v>
      </c>
      <c r="D18" s="64">
        <v>204200</v>
      </c>
      <c r="E18" s="64">
        <v>210600</v>
      </c>
      <c r="F18" s="64">
        <v>209400</v>
      </c>
      <c r="G18" s="63">
        <f>F18</f>
        <v>209400</v>
      </c>
      <c r="H18" s="64">
        <v>196500</v>
      </c>
      <c r="I18" s="64">
        <v>189800</v>
      </c>
      <c r="J18" s="64">
        <v>186600</v>
      </c>
      <c r="K18" s="64">
        <v>180200</v>
      </c>
      <c r="L18" s="63">
        <f>K18</f>
        <v>180200</v>
      </c>
      <c r="M18" s="64">
        <v>164500</v>
      </c>
      <c r="N18" s="64">
        <v>156100</v>
      </c>
      <c r="O18" s="64">
        <v>158700</v>
      </c>
      <c r="P18" s="64">
        <v>158400</v>
      </c>
      <c r="Q18" s="63">
        <f>P18</f>
        <v>158400</v>
      </c>
      <c r="R18" s="64">
        <v>151400</v>
      </c>
      <c r="S18" s="64">
        <v>147800</v>
      </c>
      <c r="T18" s="64">
        <v>150100</v>
      </c>
      <c r="U18" s="64">
        <v>147300</v>
      </c>
      <c r="V18" s="63">
        <f>U18</f>
        <v>147300</v>
      </c>
      <c r="W18" s="64">
        <v>137200</v>
      </c>
      <c r="X18" s="64">
        <v>132600</v>
      </c>
      <c r="Y18" s="64">
        <v>139000</v>
      </c>
      <c r="Z18" s="64">
        <v>134500</v>
      </c>
      <c r="AA18" s="63">
        <f>Z18</f>
        <v>134500</v>
      </c>
      <c r="AB18" s="64">
        <v>126300</v>
      </c>
      <c r="AC18" s="64">
        <v>123700</v>
      </c>
      <c r="AD18" s="64">
        <v>125600</v>
      </c>
      <c r="AE18" s="64">
        <v>122000</v>
      </c>
      <c r="AF18" s="63">
        <f>AE18</f>
        <v>122000</v>
      </c>
      <c r="AG18" s="64">
        <v>112300</v>
      </c>
    </row>
    <row r="19" spans="1:36" x14ac:dyDescent="0.2">
      <c r="A19" s="16" t="s">
        <v>6</v>
      </c>
      <c r="B19" s="17"/>
      <c r="C19" s="66">
        <f t="shared" ref="C19:AB19" si="38">C20+C21</f>
        <v>3390000</v>
      </c>
      <c r="D19" s="66">
        <f t="shared" si="38"/>
        <v>3452300</v>
      </c>
      <c r="E19" s="66">
        <f t="shared" si="38"/>
        <v>3541800</v>
      </c>
      <c r="F19" s="66">
        <f t="shared" si="38"/>
        <v>3522100</v>
      </c>
      <c r="G19" s="65">
        <f t="shared" si="38"/>
        <v>3522100</v>
      </c>
      <c r="H19" s="66">
        <f t="shared" si="38"/>
        <v>3494800</v>
      </c>
      <c r="I19" s="66">
        <f t="shared" si="38"/>
        <v>3498600</v>
      </c>
      <c r="J19" s="66">
        <f t="shared" si="38"/>
        <v>3537500</v>
      </c>
      <c r="K19" s="66">
        <f t="shared" si="38"/>
        <v>3495700</v>
      </c>
      <c r="L19" s="65">
        <f t="shared" si="38"/>
        <v>3495700</v>
      </c>
      <c r="M19" s="66">
        <f t="shared" si="38"/>
        <v>3472100</v>
      </c>
      <c r="N19" s="66">
        <f t="shared" si="38"/>
        <v>3469900</v>
      </c>
      <c r="O19" s="66">
        <f t="shared" si="38"/>
        <v>3506800</v>
      </c>
      <c r="P19" s="66">
        <f t="shared" si="38"/>
        <v>3468200</v>
      </c>
      <c r="Q19" s="65">
        <f t="shared" si="38"/>
        <v>3468200</v>
      </c>
      <c r="R19" s="66">
        <f t="shared" si="38"/>
        <v>3418300</v>
      </c>
      <c r="S19" s="66">
        <f t="shared" si="38"/>
        <v>3420300</v>
      </c>
      <c r="T19" s="66">
        <f t="shared" si="38"/>
        <v>3459800</v>
      </c>
      <c r="U19" s="66">
        <f t="shared" si="38"/>
        <v>3441700</v>
      </c>
      <c r="V19" s="65">
        <f t="shared" si="38"/>
        <v>3441700</v>
      </c>
      <c r="W19" s="66">
        <f t="shared" si="38"/>
        <v>3418200</v>
      </c>
      <c r="X19" s="66">
        <f t="shared" si="38"/>
        <v>3416800</v>
      </c>
      <c r="Y19" s="66">
        <f t="shared" si="38"/>
        <v>3417100</v>
      </c>
      <c r="Z19" s="66">
        <f t="shared" si="38"/>
        <v>3367500</v>
      </c>
      <c r="AA19" s="65">
        <f t="shared" si="38"/>
        <v>3367500</v>
      </c>
      <c r="AB19" s="66">
        <f t="shared" si="38"/>
        <v>3330100</v>
      </c>
      <c r="AC19" s="66">
        <f t="shared" ref="AC19:AD19" si="39">AC20+AC21</f>
        <v>3334600</v>
      </c>
      <c r="AD19" s="66">
        <f t="shared" si="39"/>
        <v>3334500</v>
      </c>
      <c r="AE19" s="66">
        <f t="shared" ref="AE19:AG19" si="40">AE20+AE21</f>
        <v>3290600</v>
      </c>
      <c r="AF19" s="65">
        <f t="shared" si="40"/>
        <v>3290600</v>
      </c>
      <c r="AG19" s="66">
        <f t="shared" si="40"/>
        <v>3261000</v>
      </c>
    </row>
    <row r="20" spans="1:36" s="5" customFormat="1" x14ac:dyDescent="0.2">
      <c r="A20" s="4"/>
      <c r="B20" s="13" t="s">
        <v>61</v>
      </c>
      <c r="C20" s="64">
        <v>2904500</v>
      </c>
      <c r="D20" s="64">
        <v>2951800</v>
      </c>
      <c r="E20" s="64">
        <v>3017900</v>
      </c>
      <c r="F20" s="64">
        <v>2985500</v>
      </c>
      <c r="G20" s="63">
        <f>F20</f>
        <v>2985500</v>
      </c>
      <c r="H20" s="64">
        <v>2963900</v>
      </c>
      <c r="I20" s="64">
        <v>2964600</v>
      </c>
      <c r="J20" s="64">
        <v>2995000</v>
      </c>
      <c r="K20" s="64">
        <v>2952800</v>
      </c>
      <c r="L20" s="63">
        <f>K20</f>
        <v>2952800</v>
      </c>
      <c r="M20" s="64">
        <v>2942800</v>
      </c>
      <c r="N20" s="64">
        <v>2942800</v>
      </c>
      <c r="O20" s="64">
        <v>2970100</v>
      </c>
      <c r="P20" s="64">
        <v>2928500</v>
      </c>
      <c r="Q20" s="63">
        <f>P20</f>
        <v>2928500</v>
      </c>
      <c r="R20" s="64">
        <v>2883300</v>
      </c>
      <c r="S20" s="64">
        <v>2886100</v>
      </c>
      <c r="T20" s="64">
        <v>2921700</v>
      </c>
      <c r="U20" s="64">
        <v>2905400</v>
      </c>
      <c r="V20" s="63">
        <f>U20</f>
        <v>2905400</v>
      </c>
      <c r="W20" s="64">
        <v>2890100</v>
      </c>
      <c r="X20" s="64">
        <v>2889900</v>
      </c>
      <c r="Y20" s="64">
        <v>2880100</v>
      </c>
      <c r="Z20" s="64">
        <v>2833600</v>
      </c>
      <c r="AA20" s="63">
        <f>Z20</f>
        <v>2833600</v>
      </c>
      <c r="AB20" s="64">
        <v>2802500</v>
      </c>
      <c r="AC20" s="64">
        <v>2791100</v>
      </c>
      <c r="AD20" s="64">
        <v>2782900</v>
      </c>
      <c r="AE20" s="64">
        <v>2740200</v>
      </c>
      <c r="AF20" s="63">
        <f>AE20</f>
        <v>2740200</v>
      </c>
      <c r="AG20" s="64">
        <v>2719200</v>
      </c>
      <c r="AH20" s="1"/>
      <c r="AI20" s="1"/>
      <c r="AJ20" s="1"/>
    </row>
    <row r="21" spans="1:36" s="5" customFormat="1" x14ac:dyDescent="0.2">
      <c r="A21" s="4"/>
      <c r="B21" s="13" t="s">
        <v>62</v>
      </c>
      <c r="C21" s="64">
        <v>485500</v>
      </c>
      <c r="D21" s="64">
        <v>500500</v>
      </c>
      <c r="E21" s="64">
        <v>523900</v>
      </c>
      <c r="F21" s="64">
        <v>536600</v>
      </c>
      <c r="G21" s="63">
        <f>F21</f>
        <v>536600</v>
      </c>
      <c r="H21" s="64">
        <v>530900</v>
      </c>
      <c r="I21" s="64">
        <v>534000</v>
      </c>
      <c r="J21" s="64">
        <v>542500</v>
      </c>
      <c r="K21" s="64">
        <v>542900</v>
      </c>
      <c r="L21" s="63">
        <f>K21</f>
        <v>542900</v>
      </c>
      <c r="M21" s="64">
        <v>529300</v>
      </c>
      <c r="N21" s="64">
        <v>527100</v>
      </c>
      <c r="O21" s="64">
        <v>536700</v>
      </c>
      <c r="P21" s="64">
        <v>539700</v>
      </c>
      <c r="Q21" s="63">
        <f>P21</f>
        <v>539700</v>
      </c>
      <c r="R21" s="64">
        <v>535000</v>
      </c>
      <c r="S21" s="64">
        <v>534200</v>
      </c>
      <c r="T21" s="64">
        <v>538100</v>
      </c>
      <c r="U21" s="64">
        <v>536300</v>
      </c>
      <c r="V21" s="63">
        <f>U21</f>
        <v>536300</v>
      </c>
      <c r="W21" s="64">
        <v>528100</v>
      </c>
      <c r="X21" s="64">
        <v>526900</v>
      </c>
      <c r="Y21" s="64">
        <v>537000</v>
      </c>
      <c r="Z21" s="64">
        <v>533900</v>
      </c>
      <c r="AA21" s="63">
        <f>Z21</f>
        <v>533900</v>
      </c>
      <c r="AB21" s="64">
        <v>527600</v>
      </c>
      <c r="AC21" s="64">
        <v>543500</v>
      </c>
      <c r="AD21" s="64">
        <v>551600</v>
      </c>
      <c r="AE21" s="64">
        <v>550400</v>
      </c>
      <c r="AF21" s="63">
        <f>AE21</f>
        <v>550400</v>
      </c>
      <c r="AG21" s="64">
        <v>541800</v>
      </c>
      <c r="AH21" s="1"/>
      <c r="AI21" s="1"/>
      <c r="AJ21" s="1"/>
    </row>
    <row r="22" spans="1:36" x14ac:dyDescent="0.2">
      <c r="A22" s="16" t="s">
        <v>7</v>
      </c>
      <c r="B22" s="17"/>
      <c r="C22" s="66">
        <f t="shared" ref="C22:AB22" si="41">C23+C24</f>
        <v>1018900</v>
      </c>
      <c r="D22" s="66">
        <f t="shared" si="41"/>
        <v>1078000</v>
      </c>
      <c r="E22" s="66">
        <f t="shared" si="41"/>
        <v>1094300</v>
      </c>
      <c r="F22" s="66">
        <f t="shared" si="41"/>
        <v>1118800</v>
      </c>
      <c r="G22" s="65">
        <f t="shared" si="41"/>
        <v>1118800</v>
      </c>
      <c r="H22" s="66">
        <f t="shared" si="41"/>
        <v>1141300</v>
      </c>
      <c r="I22" s="66">
        <f t="shared" si="41"/>
        <v>1164700</v>
      </c>
      <c r="J22" s="66">
        <f t="shared" si="41"/>
        <v>1175600</v>
      </c>
      <c r="K22" s="66">
        <f t="shared" si="41"/>
        <v>1194900</v>
      </c>
      <c r="L22" s="65">
        <f t="shared" si="41"/>
        <v>1194900</v>
      </c>
      <c r="M22" s="66">
        <f t="shared" si="41"/>
        <v>1222800</v>
      </c>
      <c r="N22" s="66">
        <f t="shared" si="41"/>
        <v>1236500</v>
      </c>
      <c r="O22" s="66">
        <f t="shared" si="41"/>
        <v>1243100</v>
      </c>
      <c r="P22" s="66">
        <f t="shared" si="41"/>
        <v>1255200</v>
      </c>
      <c r="Q22" s="65">
        <f t="shared" si="41"/>
        <v>1255200</v>
      </c>
      <c r="R22" s="66">
        <f t="shared" si="41"/>
        <v>1258600</v>
      </c>
      <c r="S22" s="66">
        <f t="shared" si="41"/>
        <v>1281900</v>
      </c>
      <c r="T22" s="66">
        <f t="shared" si="41"/>
        <v>1289400</v>
      </c>
      <c r="U22" s="66">
        <f t="shared" si="41"/>
        <v>1298600</v>
      </c>
      <c r="V22" s="65">
        <f t="shared" si="41"/>
        <v>1298600</v>
      </c>
      <c r="W22" s="66">
        <f t="shared" si="41"/>
        <v>1306100</v>
      </c>
      <c r="X22" s="66">
        <f t="shared" si="41"/>
        <v>1314100</v>
      </c>
      <c r="Y22" s="66">
        <f t="shared" si="41"/>
        <v>1314300</v>
      </c>
      <c r="Z22" s="66">
        <f t="shared" si="41"/>
        <v>1327300</v>
      </c>
      <c r="AA22" s="65">
        <f t="shared" si="41"/>
        <v>1327300</v>
      </c>
      <c r="AB22" s="66">
        <f t="shared" si="41"/>
        <v>1340900</v>
      </c>
      <c r="AC22" s="66">
        <f t="shared" ref="AC22:AD22" si="42">AC23+AC24</f>
        <v>1365300</v>
      </c>
      <c r="AD22" s="66">
        <f t="shared" si="42"/>
        <v>1375000</v>
      </c>
      <c r="AE22" s="66">
        <f t="shared" ref="AE22:AG22" si="43">AE23+AE24</f>
        <v>1388700</v>
      </c>
      <c r="AF22" s="65">
        <f t="shared" si="43"/>
        <v>1388700</v>
      </c>
      <c r="AG22" s="66">
        <f t="shared" si="43"/>
        <v>1394500</v>
      </c>
    </row>
    <row r="23" spans="1:36" x14ac:dyDescent="0.2">
      <c r="A23" s="4"/>
      <c r="B23" s="13" t="s">
        <v>61</v>
      </c>
      <c r="C23" s="64">
        <v>926300</v>
      </c>
      <c r="D23" s="64">
        <v>981000</v>
      </c>
      <c r="E23" s="64">
        <v>993800</v>
      </c>
      <c r="F23" s="64">
        <v>1016400</v>
      </c>
      <c r="G23" s="63">
        <f>F23</f>
        <v>1016400</v>
      </c>
      <c r="H23" s="64">
        <v>1037300</v>
      </c>
      <c r="I23" s="64">
        <v>1058500</v>
      </c>
      <c r="J23" s="64">
        <v>1067800</v>
      </c>
      <c r="K23" s="64">
        <v>1082000</v>
      </c>
      <c r="L23" s="63">
        <f>K23</f>
        <v>1082000</v>
      </c>
      <c r="M23" s="64">
        <v>1106600</v>
      </c>
      <c r="N23" s="64">
        <v>1116200</v>
      </c>
      <c r="O23" s="64">
        <v>1118500</v>
      </c>
      <c r="P23" s="64">
        <v>1127700</v>
      </c>
      <c r="Q23" s="63">
        <f>P23</f>
        <v>1127700</v>
      </c>
      <c r="R23" s="64">
        <v>1129500</v>
      </c>
      <c r="S23" s="64">
        <v>1150200</v>
      </c>
      <c r="T23" s="64">
        <v>1157600</v>
      </c>
      <c r="U23" s="64">
        <v>1167000</v>
      </c>
      <c r="V23" s="63">
        <f>U23</f>
        <v>1167000</v>
      </c>
      <c r="W23" s="64">
        <v>1175600</v>
      </c>
      <c r="X23" s="64">
        <v>1185800</v>
      </c>
      <c r="Y23" s="64">
        <v>1189100</v>
      </c>
      <c r="Z23" s="64">
        <v>1203400</v>
      </c>
      <c r="AA23" s="63">
        <f>Z23</f>
        <v>1203400</v>
      </c>
      <c r="AB23" s="64">
        <v>1216700</v>
      </c>
      <c r="AC23" s="64">
        <v>1242900</v>
      </c>
      <c r="AD23" s="64">
        <v>1250100</v>
      </c>
      <c r="AE23" s="64">
        <v>1266600</v>
      </c>
      <c r="AF23" s="63">
        <f>AE23</f>
        <v>1266600</v>
      </c>
      <c r="AG23" s="64">
        <v>1275500</v>
      </c>
    </row>
    <row r="24" spans="1:36" x14ac:dyDescent="0.2">
      <c r="A24" s="4"/>
      <c r="B24" s="13" t="s">
        <v>62</v>
      </c>
      <c r="C24" s="64">
        <v>92600</v>
      </c>
      <c r="D24" s="64">
        <v>97000</v>
      </c>
      <c r="E24" s="64">
        <v>100500</v>
      </c>
      <c r="F24" s="64">
        <v>102400</v>
      </c>
      <c r="G24" s="63">
        <f>F24</f>
        <v>102400</v>
      </c>
      <c r="H24" s="64">
        <v>104000</v>
      </c>
      <c r="I24" s="64">
        <v>106200</v>
      </c>
      <c r="J24" s="64">
        <v>107800</v>
      </c>
      <c r="K24" s="64">
        <v>112900</v>
      </c>
      <c r="L24" s="63">
        <f>K24</f>
        <v>112900</v>
      </c>
      <c r="M24" s="64">
        <v>116200</v>
      </c>
      <c r="N24" s="64">
        <v>120300</v>
      </c>
      <c r="O24" s="64">
        <v>124600</v>
      </c>
      <c r="P24" s="64">
        <v>127500</v>
      </c>
      <c r="Q24" s="63">
        <f>P24</f>
        <v>127500</v>
      </c>
      <c r="R24" s="64">
        <v>129100</v>
      </c>
      <c r="S24" s="64">
        <v>131700</v>
      </c>
      <c r="T24" s="64">
        <v>131800</v>
      </c>
      <c r="U24" s="64">
        <v>131600</v>
      </c>
      <c r="V24" s="63">
        <f>U24</f>
        <v>131600</v>
      </c>
      <c r="W24" s="64">
        <v>130500</v>
      </c>
      <c r="X24" s="64">
        <v>128300</v>
      </c>
      <c r="Y24" s="64">
        <v>125200</v>
      </c>
      <c r="Z24" s="64">
        <v>123900</v>
      </c>
      <c r="AA24" s="63">
        <f>Z24</f>
        <v>123900</v>
      </c>
      <c r="AB24" s="64">
        <v>124200</v>
      </c>
      <c r="AC24" s="64">
        <v>122400</v>
      </c>
      <c r="AD24" s="64">
        <v>124900</v>
      </c>
      <c r="AE24" s="64">
        <v>122100</v>
      </c>
      <c r="AF24" s="63">
        <f>AE24</f>
        <v>122100</v>
      </c>
      <c r="AG24" s="64">
        <v>119000</v>
      </c>
    </row>
    <row r="25" spans="1:36" ht="13.5" customHeight="1" x14ac:dyDescent="0.25">
      <c r="A25" s="7" t="s">
        <v>74</v>
      </c>
      <c r="B25" s="8"/>
      <c r="C25" s="58"/>
      <c r="D25" s="58"/>
      <c r="E25" s="58"/>
      <c r="F25" s="58"/>
      <c r="G25" s="71"/>
      <c r="H25" s="72"/>
      <c r="I25" s="72"/>
      <c r="J25" s="72"/>
      <c r="K25" s="72"/>
      <c r="L25" s="71"/>
      <c r="M25" s="72"/>
      <c r="N25" s="72"/>
      <c r="O25" s="72"/>
      <c r="P25" s="72"/>
      <c r="Q25" s="71"/>
      <c r="R25" s="72"/>
      <c r="S25" s="72"/>
      <c r="T25" s="72"/>
      <c r="U25" s="72"/>
      <c r="V25" s="71"/>
      <c r="W25" s="72"/>
      <c r="X25" s="72"/>
      <c r="Y25" s="72"/>
      <c r="Z25" s="72"/>
      <c r="AA25" s="71"/>
      <c r="AB25" s="72"/>
      <c r="AC25" s="72"/>
      <c r="AD25" s="72"/>
      <c r="AE25" s="72"/>
      <c r="AF25" s="71"/>
      <c r="AG25" s="72"/>
    </row>
    <row r="26" spans="1:36" x14ac:dyDescent="0.2">
      <c r="A26" s="16" t="s">
        <v>1</v>
      </c>
      <c r="B26" s="22"/>
      <c r="C26" s="68">
        <f>C40+C45</f>
        <v>1025500</v>
      </c>
      <c r="D26" s="68">
        <f>D40+D45</f>
        <v>1021700</v>
      </c>
      <c r="E26" s="68">
        <f>E40+E45</f>
        <v>1021900</v>
      </c>
      <c r="F26" s="68">
        <f>F40+F45</f>
        <v>998300</v>
      </c>
      <c r="G26" s="67">
        <f t="shared" ref="G26:G47" si="44">F26</f>
        <v>998300</v>
      </c>
      <c r="H26" s="68">
        <f>H40+H45</f>
        <v>994200</v>
      </c>
      <c r="I26" s="68">
        <f>I40+I45</f>
        <v>1125100</v>
      </c>
      <c r="J26" s="68">
        <f>J40+J45</f>
        <v>1118000</v>
      </c>
      <c r="K26" s="68">
        <f>K40+K45</f>
        <v>1112600</v>
      </c>
      <c r="L26" s="67">
        <f t="shared" ref="L26:L47" si="45">K26</f>
        <v>1112600</v>
      </c>
      <c r="M26" s="68">
        <f>M40+M45</f>
        <v>1100900</v>
      </c>
      <c r="N26" s="68">
        <f>N40+N45</f>
        <v>1091100</v>
      </c>
      <c r="O26" s="68">
        <f>O40+O45</f>
        <v>1082600</v>
      </c>
      <c r="P26" s="68">
        <f>P40+P45</f>
        <v>1081400</v>
      </c>
      <c r="Q26" s="67">
        <f t="shared" ref="Q26:Q47" si="46">P26</f>
        <v>1081400</v>
      </c>
      <c r="R26" s="68">
        <f>R40+R45</f>
        <v>1054300</v>
      </c>
      <c r="S26" s="68">
        <f>S40+S45</f>
        <v>1037900</v>
      </c>
      <c r="T26" s="68">
        <f>T40+T45</f>
        <v>1025200</v>
      </c>
      <c r="U26" s="68">
        <f>U40+U45</f>
        <v>1025800</v>
      </c>
      <c r="V26" s="67">
        <f t="shared" ref="V26:V47" si="47">U26</f>
        <v>1025800</v>
      </c>
      <c r="W26" s="68">
        <f>W40+W45</f>
        <v>1012500</v>
      </c>
      <c r="X26" s="68">
        <f>X40+X45</f>
        <v>1018800</v>
      </c>
      <c r="Y26" s="68">
        <f>Y40+Y45</f>
        <v>1198200</v>
      </c>
      <c r="Z26" s="68">
        <f t="shared" ref="Z26:AB29" si="48">Z31</f>
        <v>1208000</v>
      </c>
      <c r="AA26" s="67">
        <f t="shared" si="48"/>
        <v>1208000</v>
      </c>
      <c r="AB26" s="68">
        <f t="shared" si="48"/>
        <v>1202200</v>
      </c>
      <c r="AC26" s="68">
        <f>AC31+AC35</f>
        <v>1504900</v>
      </c>
      <c r="AD26" s="68">
        <f>AD31+AD35</f>
        <v>1522900</v>
      </c>
      <c r="AE26" s="68">
        <f>AE31+AE35</f>
        <v>1538400</v>
      </c>
      <c r="AF26" s="67">
        <f>AF31+AF35</f>
        <v>1538400</v>
      </c>
      <c r="AG26" s="68">
        <f>AG31+AG35</f>
        <v>1528700</v>
      </c>
    </row>
    <row r="27" spans="1:36" outlineLevel="1" x14ac:dyDescent="0.2">
      <c r="A27" s="16"/>
      <c r="B27" s="6" t="s">
        <v>2</v>
      </c>
      <c r="C27" s="70">
        <f t="shared" ref="C27:L27" si="49">C32+C36</f>
        <v>285200</v>
      </c>
      <c r="D27" s="70">
        <f t="shared" si="49"/>
        <v>276700</v>
      </c>
      <c r="E27" s="70">
        <f t="shared" si="49"/>
        <v>268500</v>
      </c>
      <c r="F27" s="70">
        <f t="shared" si="49"/>
        <v>233900</v>
      </c>
      <c r="G27" s="69">
        <f t="shared" si="49"/>
        <v>233900</v>
      </c>
      <c r="H27" s="70">
        <f t="shared" si="49"/>
        <v>220300</v>
      </c>
      <c r="I27" s="70">
        <f t="shared" si="49"/>
        <v>251600</v>
      </c>
      <c r="J27" s="70">
        <f t="shared" si="49"/>
        <v>243700</v>
      </c>
      <c r="K27" s="70">
        <f t="shared" si="49"/>
        <v>234300</v>
      </c>
      <c r="L27" s="69">
        <f t="shared" si="49"/>
        <v>234300</v>
      </c>
      <c r="M27" s="70">
        <f t="shared" ref="M27:Y27" si="50">M32+M36</f>
        <v>222600</v>
      </c>
      <c r="N27" s="70">
        <f t="shared" si="50"/>
        <v>213300</v>
      </c>
      <c r="O27" s="70">
        <f t="shared" si="50"/>
        <v>205000</v>
      </c>
      <c r="P27" s="70">
        <f t="shared" si="50"/>
        <v>196700</v>
      </c>
      <c r="Q27" s="69">
        <f t="shared" si="50"/>
        <v>196700</v>
      </c>
      <c r="R27" s="70">
        <f t="shared" si="50"/>
        <v>184400</v>
      </c>
      <c r="S27" s="70">
        <f t="shared" si="50"/>
        <v>176500</v>
      </c>
      <c r="T27" s="70">
        <f t="shared" si="50"/>
        <v>169000</v>
      </c>
      <c r="U27" s="70">
        <f t="shared" si="50"/>
        <v>161600</v>
      </c>
      <c r="V27" s="69">
        <f t="shared" si="50"/>
        <v>161600</v>
      </c>
      <c r="W27" s="70">
        <f t="shared" si="50"/>
        <v>151300</v>
      </c>
      <c r="X27" s="70">
        <f t="shared" si="50"/>
        <v>144400</v>
      </c>
      <c r="Y27" s="70">
        <f t="shared" si="50"/>
        <v>174800</v>
      </c>
      <c r="Z27" s="70">
        <f t="shared" si="48"/>
        <v>169100</v>
      </c>
      <c r="AA27" s="69">
        <f t="shared" si="48"/>
        <v>169100</v>
      </c>
      <c r="AB27" s="70">
        <f t="shared" si="48"/>
        <v>162200</v>
      </c>
      <c r="AC27" s="70">
        <f t="shared" ref="AC27:AD27" si="51">AC32+AC36</f>
        <v>188600</v>
      </c>
      <c r="AD27" s="70">
        <f t="shared" si="51"/>
        <v>178700</v>
      </c>
      <c r="AE27" s="70">
        <f t="shared" ref="AE27:AG27" si="52">AE32+AE36</f>
        <v>170600</v>
      </c>
      <c r="AF27" s="69">
        <f t="shared" si="52"/>
        <v>170600</v>
      </c>
      <c r="AG27" s="70">
        <f t="shared" si="52"/>
        <v>162500</v>
      </c>
    </row>
    <row r="28" spans="1:36" outlineLevel="1" x14ac:dyDescent="0.2">
      <c r="A28" s="16"/>
      <c r="B28" s="6" t="s">
        <v>50</v>
      </c>
      <c r="C28" s="70">
        <f t="shared" ref="C28:L28" si="53">C33+C37</f>
        <v>488500</v>
      </c>
      <c r="D28" s="70">
        <f t="shared" si="53"/>
        <v>491400</v>
      </c>
      <c r="E28" s="70">
        <f t="shared" si="53"/>
        <v>498000</v>
      </c>
      <c r="F28" s="70">
        <f t="shared" si="53"/>
        <v>505100</v>
      </c>
      <c r="G28" s="69">
        <f t="shared" si="53"/>
        <v>505100</v>
      </c>
      <c r="H28" s="70">
        <f t="shared" si="53"/>
        <v>508700</v>
      </c>
      <c r="I28" s="70">
        <f t="shared" si="53"/>
        <v>567000</v>
      </c>
      <c r="J28" s="70">
        <f t="shared" si="53"/>
        <v>565700</v>
      </c>
      <c r="K28" s="70">
        <f t="shared" si="53"/>
        <v>565700</v>
      </c>
      <c r="L28" s="69">
        <f t="shared" si="53"/>
        <v>565700</v>
      </c>
      <c r="M28" s="70">
        <f t="shared" ref="M28:Y28" si="54">M33+M37</f>
        <v>563900</v>
      </c>
      <c r="N28" s="70">
        <f t="shared" si="54"/>
        <v>560900</v>
      </c>
      <c r="O28" s="70">
        <f t="shared" si="54"/>
        <v>557300</v>
      </c>
      <c r="P28" s="70">
        <f t="shared" si="54"/>
        <v>557400</v>
      </c>
      <c r="Q28" s="69">
        <f t="shared" si="54"/>
        <v>557400</v>
      </c>
      <c r="R28" s="70">
        <f t="shared" si="54"/>
        <v>550500</v>
      </c>
      <c r="S28" s="70">
        <f t="shared" si="54"/>
        <v>545000</v>
      </c>
      <c r="T28" s="70">
        <f t="shared" si="54"/>
        <v>536100</v>
      </c>
      <c r="U28" s="70">
        <f t="shared" si="54"/>
        <v>533900</v>
      </c>
      <c r="V28" s="69">
        <f t="shared" si="54"/>
        <v>533900</v>
      </c>
      <c r="W28" s="70">
        <f t="shared" si="54"/>
        <v>528600</v>
      </c>
      <c r="X28" s="70">
        <f t="shared" si="54"/>
        <v>533000</v>
      </c>
      <c r="Y28" s="70">
        <f t="shared" si="54"/>
        <v>591500</v>
      </c>
      <c r="Z28" s="70">
        <f t="shared" si="48"/>
        <v>594900</v>
      </c>
      <c r="AA28" s="69">
        <f t="shared" si="48"/>
        <v>594900</v>
      </c>
      <c r="AB28" s="70">
        <f t="shared" si="48"/>
        <v>593400</v>
      </c>
      <c r="AC28" s="70">
        <f t="shared" ref="AC28" si="55">AC33+AC37</f>
        <v>686000</v>
      </c>
      <c r="AD28" s="70">
        <f>AD33+AD37</f>
        <v>686200</v>
      </c>
      <c r="AE28" s="70">
        <f t="shared" ref="AE28:AF28" si="56">AE33+AE37</f>
        <v>692300</v>
      </c>
      <c r="AF28" s="69">
        <f t="shared" si="56"/>
        <v>692300</v>
      </c>
      <c r="AG28" s="70">
        <f>AG33+AG37</f>
        <v>688200</v>
      </c>
    </row>
    <row r="29" spans="1:36" outlineLevel="1" x14ac:dyDescent="0.2">
      <c r="A29" s="16"/>
      <c r="B29" s="6" t="s">
        <v>68</v>
      </c>
      <c r="C29" s="70">
        <f t="shared" ref="C29:L29" si="57">C34+C38</f>
        <v>251800</v>
      </c>
      <c r="D29" s="70">
        <f t="shared" si="57"/>
        <v>253600</v>
      </c>
      <c r="E29" s="70">
        <f t="shared" si="57"/>
        <v>255400</v>
      </c>
      <c r="F29" s="70">
        <f t="shared" si="57"/>
        <v>259300</v>
      </c>
      <c r="G29" s="69">
        <f t="shared" si="57"/>
        <v>259300</v>
      </c>
      <c r="H29" s="70">
        <f t="shared" si="57"/>
        <v>265200</v>
      </c>
      <c r="I29" s="70">
        <f t="shared" si="57"/>
        <v>306500</v>
      </c>
      <c r="J29" s="70">
        <f t="shared" si="57"/>
        <v>308600</v>
      </c>
      <c r="K29" s="70">
        <f t="shared" si="57"/>
        <v>312600</v>
      </c>
      <c r="L29" s="69">
        <f t="shared" si="57"/>
        <v>312600</v>
      </c>
      <c r="M29" s="70">
        <f t="shared" ref="M29:Y29" si="58">M34+M38</f>
        <v>314400</v>
      </c>
      <c r="N29" s="70">
        <f t="shared" si="58"/>
        <v>316900</v>
      </c>
      <c r="O29" s="70">
        <f t="shared" si="58"/>
        <v>320300</v>
      </c>
      <c r="P29" s="70">
        <f t="shared" si="58"/>
        <v>327300</v>
      </c>
      <c r="Q29" s="69">
        <f t="shared" si="58"/>
        <v>327300</v>
      </c>
      <c r="R29" s="70">
        <f t="shared" si="58"/>
        <v>319400</v>
      </c>
      <c r="S29" s="70">
        <f t="shared" si="58"/>
        <v>316400</v>
      </c>
      <c r="T29" s="70">
        <f t="shared" si="58"/>
        <v>320100</v>
      </c>
      <c r="U29" s="70">
        <f t="shared" si="58"/>
        <v>330300</v>
      </c>
      <c r="V29" s="69">
        <f t="shared" si="58"/>
        <v>330300</v>
      </c>
      <c r="W29" s="70">
        <f t="shared" si="58"/>
        <v>332600</v>
      </c>
      <c r="X29" s="70">
        <f t="shared" si="58"/>
        <v>341400</v>
      </c>
      <c r="Y29" s="70">
        <f t="shared" si="58"/>
        <v>431900</v>
      </c>
      <c r="Z29" s="70">
        <f t="shared" si="48"/>
        <v>444000</v>
      </c>
      <c r="AA29" s="69">
        <f t="shared" si="48"/>
        <v>444000</v>
      </c>
      <c r="AB29" s="70">
        <f t="shared" si="48"/>
        <v>446600</v>
      </c>
      <c r="AC29" s="70">
        <f t="shared" ref="AC29:AD29" si="59">AC34+AC38</f>
        <v>574100</v>
      </c>
      <c r="AD29" s="70">
        <f t="shared" si="59"/>
        <v>581500</v>
      </c>
      <c r="AE29" s="70">
        <f t="shared" ref="AE29:AG29" si="60">AE34+AE38</f>
        <v>596300</v>
      </c>
      <c r="AF29" s="69">
        <f t="shared" si="60"/>
        <v>596300</v>
      </c>
      <c r="AG29" s="70">
        <f t="shared" si="60"/>
        <v>598800</v>
      </c>
    </row>
    <row r="30" spans="1:36" outlineLevel="1" x14ac:dyDescent="0.2">
      <c r="A30" s="16"/>
      <c r="B30" s="6" t="s">
        <v>60</v>
      </c>
      <c r="C30" s="70">
        <f t="shared" ref="C30:L30" si="61">C39</f>
        <v>0</v>
      </c>
      <c r="D30" s="70">
        <f t="shared" si="61"/>
        <v>0</v>
      </c>
      <c r="E30" s="70">
        <f t="shared" si="61"/>
        <v>0</v>
      </c>
      <c r="F30" s="70">
        <f t="shared" si="61"/>
        <v>0</v>
      </c>
      <c r="G30" s="69">
        <f t="shared" si="61"/>
        <v>0</v>
      </c>
      <c r="H30" s="70">
        <f t="shared" si="61"/>
        <v>0</v>
      </c>
      <c r="I30" s="70">
        <f t="shared" si="61"/>
        <v>0</v>
      </c>
      <c r="J30" s="70">
        <f t="shared" si="61"/>
        <v>0</v>
      </c>
      <c r="K30" s="70">
        <f t="shared" si="61"/>
        <v>0</v>
      </c>
      <c r="L30" s="69">
        <f t="shared" si="61"/>
        <v>0</v>
      </c>
      <c r="M30" s="70">
        <f t="shared" ref="M30:Y30" si="62">M39</f>
        <v>0</v>
      </c>
      <c r="N30" s="70">
        <f t="shared" si="62"/>
        <v>0</v>
      </c>
      <c r="O30" s="70">
        <f t="shared" si="62"/>
        <v>0</v>
      </c>
      <c r="P30" s="70">
        <f t="shared" si="62"/>
        <v>0</v>
      </c>
      <c r="Q30" s="69">
        <f t="shared" si="62"/>
        <v>0</v>
      </c>
      <c r="R30" s="70">
        <f t="shared" si="62"/>
        <v>0</v>
      </c>
      <c r="S30" s="70">
        <f t="shared" si="62"/>
        <v>0</v>
      </c>
      <c r="T30" s="70">
        <f t="shared" si="62"/>
        <v>0</v>
      </c>
      <c r="U30" s="70">
        <f t="shared" si="62"/>
        <v>0</v>
      </c>
      <c r="V30" s="69">
        <f t="shared" si="62"/>
        <v>0</v>
      </c>
      <c r="W30" s="70">
        <f t="shared" si="62"/>
        <v>0</v>
      </c>
      <c r="X30" s="70">
        <f t="shared" si="62"/>
        <v>0</v>
      </c>
      <c r="Y30" s="70">
        <f t="shared" si="62"/>
        <v>0</v>
      </c>
      <c r="Z30" s="70"/>
      <c r="AA30" s="69"/>
      <c r="AB30" s="70"/>
      <c r="AC30" s="70">
        <f t="shared" ref="AC30:AD30" si="63">AC39</f>
        <v>56200</v>
      </c>
      <c r="AD30" s="70">
        <f t="shared" si="63"/>
        <v>76500</v>
      </c>
      <c r="AE30" s="70">
        <f t="shared" ref="AE30" si="64">AE39</f>
        <v>79200</v>
      </c>
      <c r="AF30" s="69">
        <f>AF39</f>
        <v>79200</v>
      </c>
      <c r="AG30" s="70">
        <f t="shared" ref="AG30" si="65">AG39</f>
        <v>79200</v>
      </c>
    </row>
    <row r="31" spans="1:36" x14ac:dyDescent="0.2">
      <c r="A31" s="16" t="s">
        <v>63</v>
      </c>
      <c r="B31" s="22"/>
      <c r="C31" s="68">
        <f t="shared" ref="C31:AA31" si="66">C32+C33+C34</f>
        <v>1025500</v>
      </c>
      <c r="D31" s="68">
        <f t="shared" si="66"/>
        <v>1021700</v>
      </c>
      <c r="E31" s="68">
        <f t="shared" si="66"/>
        <v>1021900</v>
      </c>
      <c r="F31" s="68">
        <f t="shared" si="66"/>
        <v>998300</v>
      </c>
      <c r="G31" s="67">
        <f t="shared" si="66"/>
        <v>998300</v>
      </c>
      <c r="H31" s="68">
        <f t="shared" si="66"/>
        <v>994200</v>
      </c>
      <c r="I31" s="68">
        <f t="shared" si="66"/>
        <v>1125100</v>
      </c>
      <c r="J31" s="68">
        <f t="shared" si="66"/>
        <v>1118000</v>
      </c>
      <c r="K31" s="68">
        <f t="shared" si="66"/>
        <v>1112600</v>
      </c>
      <c r="L31" s="67">
        <f t="shared" si="66"/>
        <v>1112600</v>
      </c>
      <c r="M31" s="68">
        <f t="shared" si="66"/>
        <v>1100900</v>
      </c>
      <c r="N31" s="68">
        <f t="shared" si="66"/>
        <v>1091100</v>
      </c>
      <c r="O31" s="68">
        <f t="shared" si="66"/>
        <v>1082600</v>
      </c>
      <c r="P31" s="68">
        <f t="shared" si="66"/>
        <v>1081400</v>
      </c>
      <c r="Q31" s="67">
        <f t="shared" si="66"/>
        <v>1081400</v>
      </c>
      <c r="R31" s="68">
        <f t="shared" si="66"/>
        <v>1054300</v>
      </c>
      <c r="S31" s="68">
        <f t="shared" si="66"/>
        <v>1037900</v>
      </c>
      <c r="T31" s="68">
        <f t="shared" si="66"/>
        <v>1025200</v>
      </c>
      <c r="U31" s="68">
        <f t="shared" si="66"/>
        <v>1025800</v>
      </c>
      <c r="V31" s="67">
        <f t="shared" si="66"/>
        <v>1025800</v>
      </c>
      <c r="W31" s="68">
        <f t="shared" si="66"/>
        <v>1012500</v>
      </c>
      <c r="X31" s="68">
        <f t="shared" si="66"/>
        <v>1018800</v>
      </c>
      <c r="Y31" s="68">
        <f t="shared" si="66"/>
        <v>1198200</v>
      </c>
      <c r="Z31" s="68">
        <f t="shared" si="66"/>
        <v>1208000</v>
      </c>
      <c r="AA31" s="67">
        <f t="shared" si="66"/>
        <v>1208000</v>
      </c>
      <c r="AB31" s="68">
        <f>AB32+AB33+AB34</f>
        <v>1202200</v>
      </c>
      <c r="AC31" s="68">
        <f>AC32+AC33+AC34</f>
        <v>1200100</v>
      </c>
      <c r="AD31" s="68">
        <f>AD32+AD33+AD34</f>
        <v>1196100</v>
      </c>
      <c r="AE31" s="68">
        <f>AE32+AE33+AE34</f>
        <v>1207500</v>
      </c>
      <c r="AF31" s="67">
        <f t="shared" ref="AF31" si="67">AF32+AF33+AF34</f>
        <v>1207500</v>
      </c>
      <c r="AG31" s="68">
        <f>AG32+AG33+AG34</f>
        <v>1200000</v>
      </c>
    </row>
    <row r="32" spans="1:36" x14ac:dyDescent="0.2">
      <c r="B32" s="6" t="s">
        <v>2</v>
      </c>
      <c r="C32" s="70">
        <v>285200</v>
      </c>
      <c r="D32" s="70">
        <v>276700</v>
      </c>
      <c r="E32" s="70">
        <v>268500</v>
      </c>
      <c r="F32" s="70">
        <v>233900</v>
      </c>
      <c r="G32" s="69">
        <v>233900</v>
      </c>
      <c r="H32" s="70">
        <v>220300</v>
      </c>
      <c r="I32" s="70">
        <v>251600</v>
      </c>
      <c r="J32" s="70">
        <v>243700</v>
      </c>
      <c r="K32" s="70">
        <v>234300</v>
      </c>
      <c r="L32" s="69">
        <v>234300</v>
      </c>
      <c r="M32" s="70">
        <v>222600</v>
      </c>
      <c r="N32" s="70">
        <v>213300</v>
      </c>
      <c r="O32" s="70">
        <v>205000</v>
      </c>
      <c r="P32" s="70">
        <v>196700</v>
      </c>
      <c r="Q32" s="69">
        <v>196700</v>
      </c>
      <c r="R32" s="70">
        <v>184400</v>
      </c>
      <c r="S32" s="70">
        <v>176500</v>
      </c>
      <c r="T32" s="70">
        <v>169000</v>
      </c>
      <c r="U32" s="70">
        <v>161600</v>
      </c>
      <c r="V32" s="69">
        <v>161600</v>
      </c>
      <c r="W32" s="70">
        <v>151300</v>
      </c>
      <c r="X32" s="70">
        <v>144400</v>
      </c>
      <c r="Y32" s="70">
        <v>174800</v>
      </c>
      <c r="Z32" s="70">
        <v>169100</v>
      </c>
      <c r="AA32" s="69">
        <v>169100</v>
      </c>
      <c r="AB32" s="70">
        <v>162200</v>
      </c>
      <c r="AC32" s="70">
        <v>153100</v>
      </c>
      <c r="AD32" s="70">
        <v>143700</v>
      </c>
      <c r="AE32" s="70">
        <v>136000</v>
      </c>
      <c r="AF32" s="69">
        <f t="shared" ref="AF32:AF39" si="68">AE32</f>
        <v>136000</v>
      </c>
      <c r="AG32" s="70">
        <v>128600</v>
      </c>
      <c r="AJ32" s="84"/>
    </row>
    <row r="33" spans="1:36" x14ac:dyDescent="0.2">
      <c r="B33" s="6" t="s">
        <v>50</v>
      </c>
      <c r="C33" s="70">
        <v>488500</v>
      </c>
      <c r="D33" s="70">
        <v>491400</v>
      </c>
      <c r="E33" s="70">
        <v>498000</v>
      </c>
      <c r="F33" s="70">
        <v>505100</v>
      </c>
      <c r="G33" s="69">
        <v>505100</v>
      </c>
      <c r="H33" s="70">
        <v>508700</v>
      </c>
      <c r="I33" s="70">
        <v>567000</v>
      </c>
      <c r="J33" s="70">
        <v>565700</v>
      </c>
      <c r="K33" s="70">
        <v>565700</v>
      </c>
      <c r="L33" s="69">
        <v>565700</v>
      </c>
      <c r="M33" s="70">
        <v>563900</v>
      </c>
      <c r="N33" s="70">
        <v>560900</v>
      </c>
      <c r="O33" s="70">
        <v>557300</v>
      </c>
      <c r="P33" s="70">
        <v>557400</v>
      </c>
      <c r="Q33" s="69">
        <v>557400</v>
      </c>
      <c r="R33" s="70">
        <v>550500</v>
      </c>
      <c r="S33" s="70">
        <v>545000</v>
      </c>
      <c r="T33" s="70">
        <v>536100</v>
      </c>
      <c r="U33" s="70">
        <v>533900</v>
      </c>
      <c r="V33" s="69">
        <v>533900</v>
      </c>
      <c r="W33" s="70">
        <v>528600</v>
      </c>
      <c r="X33" s="70">
        <v>533000</v>
      </c>
      <c r="Y33" s="70">
        <v>591500</v>
      </c>
      <c r="Z33" s="70">
        <v>594900</v>
      </c>
      <c r="AA33" s="69">
        <v>594900</v>
      </c>
      <c r="AB33" s="70">
        <v>593400</v>
      </c>
      <c r="AC33" s="70">
        <v>594300</v>
      </c>
      <c r="AD33" s="70">
        <v>593500</v>
      </c>
      <c r="AE33" s="70">
        <v>598500</v>
      </c>
      <c r="AF33" s="69">
        <f t="shared" si="68"/>
        <v>598500</v>
      </c>
      <c r="AG33" s="70">
        <v>594700</v>
      </c>
      <c r="AJ33" s="84"/>
    </row>
    <row r="34" spans="1:36" x14ac:dyDescent="0.2">
      <c r="B34" s="6" t="s">
        <v>68</v>
      </c>
      <c r="C34" s="70">
        <v>251800</v>
      </c>
      <c r="D34" s="70">
        <v>253600</v>
      </c>
      <c r="E34" s="70">
        <v>255400</v>
      </c>
      <c r="F34" s="70">
        <v>259300</v>
      </c>
      <c r="G34" s="69">
        <v>259300</v>
      </c>
      <c r="H34" s="70">
        <v>265200</v>
      </c>
      <c r="I34" s="70">
        <v>306500</v>
      </c>
      <c r="J34" s="70">
        <v>308600</v>
      </c>
      <c r="K34" s="70">
        <v>312600</v>
      </c>
      <c r="L34" s="69">
        <v>312600</v>
      </c>
      <c r="M34" s="70">
        <v>314400</v>
      </c>
      <c r="N34" s="70">
        <v>316900</v>
      </c>
      <c r="O34" s="70">
        <v>320300</v>
      </c>
      <c r="P34" s="70">
        <v>327300</v>
      </c>
      <c r="Q34" s="69">
        <v>327300</v>
      </c>
      <c r="R34" s="70">
        <v>319400</v>
      </c>
      <c r="S34" s="70">
        <v>316400</v>
      </c>
      <c r="T34" s="70">
        <v>320100</v>
      </c>
      <c r="U34" s="70">
        <v>330300</v>
      </c>
      <c r="V34" s="69">
        <v>330300</v>
      </c>
      <c r="W34" s="70">
        <v>332600</v>
      </c>
      <c r="X34" s="70">
        <v>341400</v>
      </c>
      <c r="Y34" s="70">
        <v>431900</v>
      </c>
      <c r="Z34" s="70">
        <v>444000</v>
      </c>
      <c r="AA34" s="69">
        <v>444000</v>
      </c>
      <c r="AB34" s="70">
        <v>446600</v>
      </c>
      <c r="AC34" s="70">
        <v>452700</v>
      </c>
      <c r="AD34" s="70">
        <v>458900</v>
      </c>
      <c r="AE34" s="70">
        <v>473000</v>
      </c>
      <c r="AF34" s="69">
        <f t="shared" si="68"/>
        <v>473000</v>
      </c>
      <c r="AG34" s="70">
        <v>476700</v>
      </c>
      <c r="AJ34" s="84"/>
    </row>
    <row r="35" spans="1:36" x14ac:dyDescent="0.2">
      <c r="A35" s="16" t="s">
        <v>75</v>
      </c>
      <c r="G35" s="77"/>
      <c r="L35" s="77"/>
      <c r="Q35" s="77"/>
      <c r="V35" s="77"/>
      <c r="Z35" s="79">
        <f>Z36+Z37+Z38+Z39</f>
        <v>303300</v>
      </c>
      <c r="AA35" s="80">
        <f>Z35</f>
        <v>303300</v>
      </c>
      <c r="AB35" s="79">
        <f>AB36+AB37+AB38+AB39</f>
        <v>303800</v>
      </c>
      <c r="AC35" s="68">
        <f>AC36+AC37+AC38+AC39</f>
        <v>304800</v>
      </c>
      <c r="AD35" s="68">
        <f>AD36+AD37+AD38+AD39</f>
        <v>326800</v>
      </c>
      <c r="AE35" s="68">
        <f>AE36+AE37+AE38+AE39</f>
        <v>330900</v>
      </c>
      <c r="AF35" s="67">
        <f t="shared" si="68"/>
        <v>330900</v>
      </c>
      <c r="AG35" s="68">
        <f>AG36+AG37+AG38+AG39</f>
        <v>328700</v>
      </c>
      <c r="AJ35" s="84"/>
    </row>
    <row r="36" spans="1:36" x14ac:dyDescent="0.2">
      <c r="B36" s="6" t="s">
        <v>2</v>
      </c>
      <c r="C36" s="70"/>
      <c r="D36" s="70"/>
      <c r="E36" s="70"/>
      <c r="F36" s="70"/>
      <c r="G36" s="69"/>
      <c r="H36" s="70"/>
      <c r="I36" s="70"/>
      <c r="J36" s="70"/>
      <c r="K36" s="70"/>
      <c r="L36" s="69"/>
      <c r="M36" s="70"/>
      <c r="N36" s="70"/>
      <c r="O36" s="70"/>
      <c r="P36" s="70"/>
      <c r="Q36" s="69"/>
      <c r="R36" s="70"/>
      <c r="S36" s="70"/>
      <c r="T36" s="70"/>
      <c r="U36" s="70"/>
      <c r="V36" s="69"/>
      <c r="W36" s="70"/>
      <c r="X36" s="70"/>
      <c r="Y36" s="70"/>
      <c r="Z36" s="81">
        <v>36500</v>
      </c>
      <c r="AA36" s="82">
        <f>Z36</f>
        <v>36500</v>
      </c>
      <c r="AB36" s="81">
        <v>36000</v>
      </c>
      <c r="AC36" s="70">
        <v>35500</v>
      </c>
      <c r="AD36" s="70">
        <v>35000</v>
      </c>
      <c r="AE36" s="70">
        <v>34600</v>
      </c>
      <c r="AF36" s="69">
        <f t="shared" si="68"/>
        <v>34600</v>
      </c>
      <c r="AG36" s="70">
        <v>33900</v>
      </c>
      <c r="AJ36" s="84"/>
    </row>
    <row r="37" spans="1:36" x14ac:dyDescent="0.2">
      <c r="B37" s="6" t="s">
        <v>3</v>
      </c>
      <c r="C37" s="70"/>
      <c r="D37" s="70"/>
      <c r="E37" s="70"/>
      <c r="F37" s="70"/>
      <c r="G37" s="69"/>
      <c r="H37" s="70"/>
      <c r="I37" s="70"/>
      <c r="J37" s="70"/>
      <c r="K37" s="70"/>
      <c r="L37" s="69"/>
      <c r="M37" s="70"/>
      <c r="N37" s="70"/>
      <c r="O37" s="70"/>
      <c r="P37" s="70"/>
      <c r="Q37" s="69"/>
      <c r="R37" s="70"/>
      <c r="S37" s="70"/>
      <c r="T37" s="70"/>
      <c r="U37" s="70"/>
      <c r="V37" s="69"/>
      <c r="W37" s="70"/>
      <c r="X37" s="70"/>
      <c r="Y37" s="70"/>
      <c r="Z37" s="81">
        <v>89400</v>
      </c>
      <c r="AA37" s="82">
        <f>Z37</f>
        <v>89400</v>
      </c>
      <c r="AB37" s="81">
        <v>91000</v>
      </c>
      <c r="AC37" s="70">
        <v>91700</v>
      </c>
      <c r="AD37" s="70">
        <v>92700</v>
      </c>
      <c r="AE37" s="70">
        <v>93800</v>
      </c>
      <c r="AF37" s="69">
        <f t="shared" si="68"/>
        <v>93800</v>
      </c>
      <c r="AG37" s="70">
        <v>93500</v>
      </c>
      <c r="AJ37" s="84"/>
    </row>
    <row r="38" spans="1:36" x14ac:dyDescent="0.2">
      <c r="B38" s="6" t="s">
        <v>4</v>
      </c>
      <c r="C38" s="70"/>
      <c r="D38" s="70"/>
      <c r="E38" s="70"/>
      <c r="F38" s="70"/>
      <c r="G38" s="69"/>
      <c r="H38" s="70"/>
      <c r="I38" s="70"/>
      <c r="J38" s="70"/>
      <c r="K38" s="70"/>
      <c r="L38" s="69"/>
      <c r="M38" s="70"/>
      <c r="N38" s="70"/>
      <c r="O38" s="70"/>
      <c r="P38" s="70"/>
      <c r="Q38" s="69"/>
      <c r="R38" s="70"/>
      <c r="S38" s="70"/>
      <c r="T38" s="70"/>
      <c r="U38" s="70"/>
      <c r="V38" s="69"/>
      <c r="W38" s="70"/>
      <c r="X38" s="70"/>
      <c r="Y38" s="70"/>
      <c r="Z38" s="81">
        <v>122200</v>
      </c>
      <c r="AA38" s="82">
        <f>Z38</f>
        <v>122200</v>
      </c>
      <c r="AB38" s="81">
        <v>122100</v>
      </c>
      <c r="AC38" s="70">
        <v>121400</v>
      </c>
      <c r="AD38" s="70">
        <v>122600</v>
      </c>
      <c r="AE38" s="70">
        <v>123300</v>
      </c>
      <c r="AF38" s="69">
        <f t="shared" si="68"/>
        <v>123300</v>
      </c>
      <c r="AG38" s="70">
        <v>122100</v>
      </c>
      <c r="AJ38" s="84"/>
    </row>
    <row r="39" spans="1:36" x14ac:dyDescent="0.2">
      <c r="B39" s="6" t="s">
        <v>60</v>
      </c>
      <c r="C39" s="70"/>
      <c r="D39" s="70"/>
      <c r="E39" s="70"/>
      <c r="F39" s="70"/>
      <c r="G39" s="69"/>
      <c r="H39" s="70"/>
      <c r="I39" s="70"/>
      <c r="J39" s="70"/>
      <c r="K39" s="70"/>
      <c r="L39" s="69"/>
      <c r="M39" s="70"/>
      <c r="N39" s="70"/>
      <c r="O39" s="70"/>
      <c r="P39" s="70"/>
      <c r="Q39" s="69"/>
      <c r="R39" s="70"/>
      <c r="S39" s="70"/>
      <c r="T39" s="70"/>
      <c r="U39" s="70"/>
      <c r="V39" s="69"/>
      <c r="W39" s="70"/>
      <c r="X39" s="70"/>
      <c r="Y39" s="70"/>
      <c r="Z39" s="81">
        <v>55200</v>
      </c>
      <c r="AA39" s="82">
        <f>Z39</f>
        <v>55200</v>
      </c>
      <c r="AB39" s="81">
        <v>54700</v>
      </c>
      <c r="AC39" s="70">
        <v>56200</v>
      </c>
      <c r="AD39" s="70">
        <v>76500</v>
      </c>
      <c r="AE39" s="70">
        <v>79200</v>
      </c>
      <c r="AF39" s="69">
        <f t="shared" si="68"/>
        <v>79200</v>
      </c>
      <c r="AG39" s="70">
        <v>79200</v>
      </c>
      <c r="AJ39" s="84"/>
    </row>
    <row r="40" spans="1:36" x14ac:dyDescent="0.2">
      <c r="A40" s="16" t="s">
        <v>6</v>
      </c>
      <c r="B40" s="22"/>
      <c r="C40" s="74">
        <f>C41+C42+C43</f>
        <v>816000</v>
      </c>
      <c r="D40" s="74">
        <f>D41+D42+D43</f>
        <v>816500</v>
      </c>
      <c r="E40" s="74">
        <f>E41+E42+E43</f>
        <v>821200</v>
      </c>
      <c r="F40" s="74">
        <f>F41+F42+F43</f>
        <v>816300</v>
      </c>
      <c r="G40" s="73">
        <f t="shared" si="44"/>
        <v>816300</v>
      </c>
      <c r="H40" s="74">
        <f>H41+H42+H43</f>
        <v>816700</v>
      </c>
      <c r="I40" s="74">
        <f>I41+I42+I43</f>
        <v>931900</v>
      </c>
      <c r="J40" s="74">
        <f>J41+J42+J43</f>
        <v>928500</v>
      </c>
      <c r="K40" s="74">
        <f>K41+K42+K43</f>
        <v>928400</v>
      </c>
      <c r="L40" s="73">
        <f t="shared" si="45"/>
        <v>928400</v>
      </c>
      <c r="M40" s="74">
        <f>M41+M42+M43</f>
        <v>918400</v>
      </c>
      <c r="N40" s="74">
        <f>N41+N42+N43</f>
        <v>913300</v>
      </c>
      <c r="O40" s="74">
        <f>O41+O42+O43</f>
        <v>909000</v>
      </c>
      <c r="P40" s="74">
        <f>P41+P42+P43</f>
        <v>912700</v>
      </c>
      <c r="Q40" s="73">
        <f t="shared" si="46"/>
        <v>912700</v>
      </c>
      <c r="R40" s="74">
        <f>R41+R42+R43</f>
        <v>889400</v>
      </c>
      <c r="S40" s="74">
        <f>S41+S42+S43</f>
        <v>877400</v>
      </c>
      <c r="T40" s="74">
        <f>T41+T42+T43</f>
        <v>865400</v>
      </c>
      <c r="U40" s="74">
        <f>U41+U42+U43</f>
        <v>870000</v>
      </c>
      <c r="V40" s="73">
        <f t="shared" si="47"/>
        <v>870000</v>
      </c>
      <c r="W40" s="74">
        <f>W41+W42+W43</f>
        <v>861400</v>
      </c>
      <c r="X40" s="74">
        <f>X41+X42+X43</f>
        <v>871600</v>
      </c>
      <c r="Y40" s="74">
        <f>Y41+Y42+Y43</f>
        <v>1034700</v>
      </c>
      <c r="Z40" s="74">
        <f>Z41+Z42+Z43+Z44</f>
        <v>1048500</v>
      </c>
      <c r="AA40" s="73">
        <f t="shared" ref="AA40:AA47" si="69">Z40</f>
        <v>1048500</v>
      </c>
      <c r="AB40" s="74">
        <f>AB41+AB42+AB43+AB44</f>
        <v>1046500</v>
      </c>
      <c r="AC40" s="74">
        <f>AC41+AC42+AC43+AC44</f>
        <v>1343400</v>
      </c>
      <c r="AD40" s="74">
        <f>AD41+AD42+AD43+AD44</f>
        <v>1365100</v>
      </c>
      <c r="AE40" s="74">
        <f>AE41+AE42+AE43+AE44</f>
        <v>1381000</v>
      </c>
      <c r="AF40" s="73">
        <f t="shared" ref="AF40:AF47" si="70">AE40</f>
        <v>1381000</v>
      </c>
      <c r="AG40" s="74">
        <f>AG41+AG42+AG43+AG44</f>
        <v>1376300</v>
      </c>
      <c r="AJ40" s="84"/>
    </row>
    <row r="41" spans="1:36" x14ac:dyDescent="0.2">
      <c r="B41" s="6" t="s">
        <v>2</v>
      </c>
      <c r="C41" s="76">
        <v>170900</v>
      </c>
      <c r="D41" s="76">
        <v>165100</v>
      </c>
      <c r="E41" s="76">
        <v>159400</v>
      </c>
      <c r="F41" s="76">
        <v>141900</v>
      </c>
      <c r="G41" s="75">
        <f t="shared" si="44"/>
        <v>141900</v>
      </c>
      <c r="H41" s="76">
        <v>131700</v>
      </c>
      <c r="I41" s="76">
        <v>156300</v>
      </c>
      <c r="J41" s="76">
        <v>150800</v>
      </c>
      <c r="K41" s="76">
        <v>144600</v>
      </c>
      <c r="L41" s="75">
        <f t="shared" si="45"/>
        <v>144600</v>
      </c>
      <c r="M41" s="76">
        <v>135500</v>
      </c>
      <c r="N41" s="76">
        <v>129100</v>
      </c>
      <c r="O41" s="76">
        <v>123400</v>
      </c>
      <c r="P41" s="76">
        <v>118000</v>
      </c>
      <c r="Q41" s="75">
        <f t="shared" si="46"/>
        <v>118000</v>
      </c>
      <c r="R41" s="76">
        <v>109200</v>
      </c>
      <c r="S41" s="76">
        <v>104100</v>
      </c>
      <c r="T41" s="76">
        <v>95800</v>
      </c>
      <c r="U41" s="76">
        <v>91300</v>
      </c>
      <c r="V41" s="75">
        <f t="shared" si="47"/>
        <v>91300</v>
      </c>
      <c r="W41" s="76">
        <v>83900</v>
      </c>
      <c r="X41" s="76">
        <v>79800</v>
      </c>
      <c r="Y41" s="70">
        <v>104300</v>
      </c>
      <c r="Z41" s="70">
        <f>100900</f>
        <v>100900</v>
      </c>
      <c r="AA41" s="75">
        <f t="shared" si="69"/>
        <v>100900</v>
      </c>
      <c r="AB41" s="76">
        <f>96400</f>
        <v>96400</v>
      </c>
      <c r="AC41" s="76">
        <v>118000</v>
      </c>
      <c r="AD41" s="76">
        <v>110700</v>
      </c>
      <c r="AE41" s="76">
        <v>103100</v>
      </c>
      <c r="AF41" s="75">
        <f t="shared" si="70"/>
        <v>103100</v>
      </c>
      <c r="AG41" s="76">
        <v>98100</v>
      </c>
      <c r="AJ41" s="84"/>
    </row>
    <row r="42" spans="1:36" x14ac:dyDescent="0.2">
      <c r="B42" s="6" t="s">
        <v>50</v>
      </c>
      <c r="C42" s="76">
        <v>393300</v>
      </c>
      <c r="D42" s="76">
        <v>397800</v>
      </c>
      <c r="E42" s="76">
        <v>406400</v>
      </c>
      <c r="F42" s="76">
        <v>415100</v>
      </c>
      <c r="G42" s="75">
        <f t="shared" si="44"/>
        <v>415100</v>
      </c>
      <c r="H42" s="76">
        <v>419800</v>
      </c>
      <c r="I42" s="76">
        <v>469100</v>
      </c>
      <c r="J42" s="76">
        <v>469100</v>
      </c>
      <c r="K42" s="76">
        <v>471200</v>
      </c>
      <c r="L42" s="75">
        <f t="shared" si="45"/>
        <v>471200</v>
      </c>
      <c r="M42" s="76">
        <v>468500</v>
      </c>
      <c r="N42" s="76">
        <f>469900-2600</f>
        <v>467300</v>
      </c>
      <c r="O42" s="76">
        <v>465300</v>
      </c>
      <c r="P42" s="76">
        <v>467400</v>
      </c>
      <c r="Q42" s="75">
        <f t="shared" si="46"/>
        <v>467400</v>
      </c>
      <c r="R42" s="76">
        <v>460800</v>
      </c>
      <c r="S42" s="76">
        <v>456900</v>
      </c>
      <c r="T42" s="76">
        <v>449500</v>
      </c>
      <c r="U42" s="76">
        <v>448400</v>
      </c>
      <c r="V42" s="75">
        <f t="shared" si="47"/>
        <v>448400</v>
      </c>
      <c r="W42" s="76">
        <v>444900</v>
      </c>
      <c r="X42" s="76">
        <f>441800+8600</f>
        <v>450400</v>
      </c>
      <c r="Y42" s="76">
        <v>498500</v>
      </c>
      <c r="Z42" s="76">
        <f>503600</f>
        <v>503600</v>
      </c>
      <c r="AA42" s="75">
        <f t="shared" si="69"/>
        <v>503600</v>
      </c>
      <c r="AB42" s="76">
        <f>503500</f>
        <v>503500</v>
      </c>
      <c r="AC42" s="76">
        <v>595100</v>
      </c>
      <c r="AD42" s="76">
        <v>596400</v>
      </c>
      <c r="AE42" s="76">
        <v>602400</v>
      </c>
      <c r="AF42" s="75">
        <f t="shared" si="70"/>
        <v>602400</v>
      </c>
      <c r="AG42" s="76">
        <v>600200</v>
      </c>
      <c r="AJ42" s="84"/>
    </row>
    <row r="43" spans="1:36" x14ac:dyDescent="0.2">
      <c r="B43" s="6" t="s">
        <v>4</v>
      </c>
      <c r="C43" s="76">
        <v>251800</v>
      </c>
      <c r="D43" s="76">
        <v>253600</v>
      </c>
      <c r="E43" s="76">
        <v>255400</v>
      </c>
      <c r="F43" s="76">
        <v>259300</v>
      </c>
      <c r="G43" s="75">
        <f t="shared" si="44"/>
        <v>259300</v>
      </c>
      <c r="H43" s="76">
        <v>265200</v>
      </c>
      <c r="I43" s="76">
        <v>306500</v>
      </c>
      <c r="J43" s="76">
        <v>308600</v>
      </c>
      <c r="K43" s="76">
        <v>312600</v>
      </c>
      <c r="L43" s="75">
        <f t="shared" si="45"/>
        <v>312600</v>
      </c>
      <c r="M43" s="76">
        <v>314400</v>
      </c>
      <c r="N43" s="76">
        <v>316900</v>
      </c>
      <c r="O43" s="76">
        <v>320300</v>
      </c>
      <c r="P43" s="76">
        <v>327300</v>
      </c>
      <c r="Q43" s="75">
        <f t="shared" si="46"/>
        <v>327300</v>
      </c>
      <c r="R43" s="76">
        <v>319400</v>
      </c>
      <c r="S43" s="76">
        <v>316400</v>
      </c>
      <c r="T43" s="76">
        <v>320100</v>
      </c>
      <c r="U43" s="76">
        <v>330300</v>
      </c>
      <c r="V43" s="75">
        <f t="shared" si="47"/>
        <v>330300</v>
      </c>
      <c r="W43" s="76">
        <v>332600</v>
      </c>
      <c r="X43" s="76">
        <v>341400</v>
      </c>
      <c r="Y43" s="76">
        <v>431900</v>
      </c>
      <c r="Z43" s="76">
        <f>444000</f>
        <v>444000</v>
      </c>
      <c r="AA43" s="75">
        <f t="shared" si="69"/>
        <v>444000</v>
      </c>
      <c r="AB43" s="76">
        <f>446600</f>
        <v>446600</v>
      </c>
      <c r="AC43" s="76">
        <v>574100</v>
      </c>
      <c r="AD43" s="76">
        <v>581500</v>
      </c>
      <c r="AE43" s="76">
        <v>596300</v>
      </c>
      <c r="AF43" s="75">
        <f t="shared" si="70"/>
        <v>596300</v>
      </c>
      <c r="AG43" s="76">
        <v>598800</v>
      </c>
      <c r="AJ43" s="84"/>
    </row>
    <row r="44" spans="1:36" x14ac:dyDescent="0.2">
      <c r="B44" s="6" t="s">
        <v>60</v>
      </c>
      <c r="C44" s="76"/>
      <c r="D44" s="76"/>
      <c r="E44" s="76"/>
      <c r="F44" s="76"/>
      <c r="G44" s="75"/>
      <c r="H44" s="76"/>
      <c r="I44" s="76"/>
      <c r="J44" s="76"/>
      <c r="K44" s="76"/>
      <c r="L44" s="75"/>
      <c r="M44" s="76"/>
      <c r="N44" s="76"/>
      <c r="O44" s="76"/>
      <c r="P44" s="76"/>
      <c r="Q44" s="75"/>
      <c r="R44" s="76"/>
      <c r="S44" s="76"/>
      <c r="T44" s="76"/>
      <c r="U44" s="76"/>
      <c r="V44" s="75"/>
      <c r="W44" s="76"/>
      <c r="X44" s="76"/>
      <c r="Y44" s="76"/>
      <c r="Z44" s="76"/>
      <c r="AA44" s="75">
        <f t="shared" si="69"/>
        <v>0</v>
      </c>
      <c r="AB44" s="76"/>
      <c r="AC44" s="76">
        <f>AC39</f>
        <v>56200</v>
      </c>
      <c r="AD44" s="76">
        <v>76500</v>
      </c>
      <c r="AE44" s="76">
        <v>79200</v>
      </c>
      <c r="AF44" s="75">
        <f t="shared" si="70"/>
        <v>79200</v>
      </c>
      <c r="AG44" s="76">
        <v>79200</v>
      </c>
      <c r="AJ44" s="84"/>
    </row>
    <row r="45" spans="1:36" x14ac:dyDescent="0.2">
      <c r="A45" s="16" t="s">
        <v>7</v>
      </c>
      <c r="B45" s="22"/>
      <c r="C45" s="74">
        <f>C46+C47</f>
        <v>209500</v>
      </c>
      <c r="D45" s="74">
        <f>D46+D47</f>
        <v>205200</v>
      </c>
      <c r="E45" s="74">
        <f>E46+E47</f>
        <v>200700</v>
      </c>
      <c r="F45" s="74">
        <f>F46+F47</f>
        <v>182000</v>
      </c>
      <c r="G45" s="73">
        <f t="shared" si="44"/>
        <v>182000</v>
      </c>
      <c r="H45" s="74">
        <f t="shared" ref="H45:M45" si="71">H46+H47</f>
        <v>177500</v>
      </c>
      <c r="I45" s="74">
        <f t="shared" si="71"/>
        <v>193200</v>
      </c>
      <c r="J45" s="74">
        <f t="shared" si="71"/>
        <v>189500</v>
      </c>
      <c r="K45" s="74">
        <f t="shared" si="71"/>
        <v>184200</v>
      </c>
      <c r="L45" s="73">
        <f t="shared" si="45"/>
        <v>184200</v>
      </c>
      <c r="M45" s="74">
        <f t="shared" si="71"/>
        <v>182500</v>
      </c>
      <c r="N45" s="74">
        <f t="shared" ref="N45:O45" si="72">N46+N47</f>
        <v>177800</v>
      </c>
      <c r="O45" s="74">
        <f t="shared" si="72"/>
        <v>173600</v>
      </c>
      <c r="P45" s="74">
        <f t="shared" ref="P45" si="73">P46+P47</f>
        <v>168700</v>
      </c>
      <c r="Q45" s="73">
        <f t="shared" si="46"/>
        <v>168700</v>
      </c>
      <c r="R45" s="74">
        <f t="shared" ref="R45:S45" si="74">R46+R47</f>
        <v>164900</v>
      </c>
      <c r="S45" s="74">
        <f t="shared" si="74"/>
        <v>160500</v>
      </c>
      <c r="T45" s="74">
        <f t="shared" ref="T45:U45" si="75">T46+T47</f>
        <v>159800</v>
      </c>
      <c r="U45" s="74">
        <f t="shared" si="75"/>
        <v>155800</v>
      </c>
      <c r="V45" s="73">
        <f t="shared" si="47"/>
        <v>155800</v>
      </c>
      <c r="W45" s="74">
        <f t="shared" ref="W45:X45" si="76">W46+W47</f>
        <v>151100</v>
      </c>
      <c r="X45" s="74">
        <f t="shared" si="76"/>
        <v>147200</v>
      </c>
      <c r="Y45" s="74">
        <f t="shared" ref="Y45:Z45" si="77">Y46+Y47</f>
        <v>163500</v>
      </c>
      <c r="Z45" s="74">
        <f t="shared" si="77"/>
        <v>159500</v>
      </c>
      <c r="AA45" s="73">
        <f t="shared" si="69"/>
        <v>159500</v>
      </c>
      <c r="AB45" s="74">
        <f t="shared" ref="AB45:AC45" si="78">AB46+AB47</f>
        <v>155800</v>
      </c>
      <c r="AC45" s="74">
        <f t="shared" si="78"/>
        <v>161500</v>
      </c>
      <c r="AD45" s="74">
        <f t="shared" ref="AD45:AE45" si="79">AD46+AD47</f>
        <v>158000</v>
      </c>
      <c r="AE45" s="74">
        <f t="shared" si="79"/>
        <v>157300</v>
      </c>
      <c r="AF45" s="73">
        <f t="shared" si="70"/>
        <v>157300</v>
      </c>
      <c r="AG45" s="74">
        <f t="shared" ref="AG45" si="80">AG46+AG47</f>
        <v>152500</v>
      </c>
      <c r="AJ45" s="84"/>
    </row>
    <row r="46" spans="1:36" x14ac:dyDescent="0.2">
      <c r="B46" s="6" t="s">
        <v>2</v>
      </c>
      <c r="C46" s="76">
        <v>114300</v>
      </c>
      <c r="D46" s="76">
        <v>111600</v>
      </c>
      <c r="E46" s="76">
        <v>109100</v>
      </c>
      <c r="F46" s="76">
        <v>92000</v>
      </c>
      <c r="G46" s="75">
        <f t="shared" si="44"/>
        <v>92000</v>
      </c>
      <c r="H46" s="76">
        <v>88600</v>
      </c>
      <c r="I46" s="76">
        <v>95300</v>
      </c>
      <c r="J46" s="76">
        <v>92900</v>
      </c>
      <c r="K46" s="76">
        <v>89700</v>
      </c>
      <c r="L46" s="75">
        <f t="shared" si="45"/>
        <v>89700</v>
      </c>
      <c r="M46" s="76">
        <v>87100</v>
      </c>
      <c r="N46" s="76">
        <v>84200</v>
      </c>
      <c r="O46" s="76">
        <v>81600</v>
      </c>
      <c r="P46" s="76">
        <v>78700</v>
      </c>
      <c r="Q46" s="75">
        <f t="shared" si="46"/>
        <v>78700</v>
      </c>
      <c r="R46" s="76">
        <v>75200</v>
      </c>
      <c r="S46" s="76">
        <v>72400</v>
      </c>
      <c r="T46" s="76">
        <v>73200</v>
      </c>
      <c r="U46" s="76">
        <v>70300</v>
      </c>
      <c r="V46" s="75">
        <f t="shared" si="47"/>
        <v>70300</v>
      </c>
      <c r="W46" s="76">
        <v>67400</v>
      </c>
      <c r="X46" s="76">
        <v>64600</v>
      </c>
      <c r="Y46" s="76">
        <v>70500</v>
      </c>
      <c r="Z46" s="76">
        <v>68200</v>
      </c>
      <c r="AA46" s="75">
        <f t="shared" si="69"/>
        <v>68200</v>
      </c>
      <c r="AB46" s="76">
        <v>65800</v>
      </c>
      <c r="AC46" s="76">
        <v>70600</v>
      </c>
      <c r="AD46" s="76">
        <v>68000</v>
      </c>
      <c r="AE46" s="76">
        <v>67400</v>
      </c>
      <c r="AF46" s="75">
        <f t="shared" si="70"/>
        <v>67400</v>
      </c>
      <c r="AG46" s="76">
        <v>64500</v>
      </c>
      <c r="AJ46" s="84"/>
    </row>
    <row r="47" spans="1:36" x14ac:dyDescent="0.2">
      <c r="B47" s="6" t="s">
        <v>3</v>
      </c>
      <c r="C47" s="76">
        <v>95200</v>
      </c>
      <c r="D47" s="76">
        <v>93600</v>
      </c>
      <c r="E47" s="76">
        <v>91600</v>
      </c>
      <c r="F47" s="76">
        <v>90000</v>
      </c>
      <c r="G47" s="75">
        <f t="shared" si="44"/>
        <v>90000</v>
      </c>
      <c r="H47" s="76">
        <v>88900</v>
      </c>
      <c r="I47" s="76">
        <v>97900</v>
      </c>
      <c r="J47" s="76">
        <v>96600</v>
      </c>
      <c r="K47" s="76">
        <v>94500</v>
      </c>
      <c r="L47" s="75">
        <f t="shared" si="45"/>
        <v>94500</v>
      </c>
      <c r="M47" s="76">
        <v>95400</v>
      </c>
      <c r="N47" s="76">
        <v>93600</v>
      </c>
      <c r="O47" s="76">
        <v>92000</v>
      </c>
      <c r="P47" s="76">
        <v>90000</v>
      </c>
      <c r="Q47" s="75">
        <f t="shared" si="46"/>
        <v>90000</v>
      </c>
      <c r="R47" s="76">
        <v>89700</v>
      </c>
      <c r="S47" s="76">
        <v>88100</v>
      </c>
      <c r="T47" s="76">
        <v>86600</v>
      </c>
      <c r="U47" s="76">
        <v>85500</v>
      </c>
      <c r="V47" s="75">
        <f t="shared" si="47"/>
        <v>85500</v>
      </c>
      <c r="W47" s="76">
        <v>83700</v>
      </c>
      <c r="X47" s="76">
        <v>82600</v>
      </c>
      <c r="Y47" s="76">
        <v>93000</v>
      </c>
      <c r="Z47" s="76">
        <v>91300</v>
      </c>
      <c r="AA47" s="75">
        <f t="shared" si="69"/>
        <v>91300</v>
      </c>
      <c r="AB47" s="76">
        <v>90000</v>
      </c>
      <c r="AC47" s="76">
        <v>90900</v>
      </c>
      <c r="AD47" s="76">
        <v>90000</v>
      </c>
      <c r="AE47" s="76">
        <v>89900</v>
      </c>
      <c r="AF47" s="75">
        <f t="shared" si="70"/>
        <v>89900</v>
      </c>
      <c r="AG47" s="76">
        <v>88000</v>
      </c>
      <c r="AJ47" s="84"/>
    </row>
    <row r="48" spans="1:36" ht="13.5" customHeight="1" x14ac:dyDescent="0.25">
      <c r="A48" s="7" t="s">
        <v>78</v>
      </c>
      <c r="B48" s="9"/>
      <c r="C48" s="9"/>
      <c r="D48" s="9"/>
      <c r="E48" s="9"/>
      <c r="F48" s="9"/>
      <c r="G48" s="36"/>
      <c r="H48" s="9"/>
      <c r="I48" s="9"/>
      <c r="J48" s="9"/>
      <c r="K48" s="9"/>
      <c r="L48" s="36"/>
      <c r="M48" s="9"/>
      <c r="N48" s="9"/>
      <c r="O48" s="9"/>
      <c r="P48" s="9"/>
      <c r="Q48" s="36"/>
      <c r="R48" s="9"/>
      <c r="S48" s="9"/>
      <c r="T48" s="9"/>
      <c r="U48" s="9"/>
      <c r="V48" s="36"/>
      <c r="W48" s="9"/>
      <c r="X48" s="9"/>
      <c r="Y48" s="9"/>
      <c r="Z48" s="9"/>
      <c r="AA48" s="36"/>
      <c r="AB48" s="9"/>
      <c r="AC48" s="9"/>
      <c r="AD48" s="9"/>
      <c r="AE48" s="9"/>
      <c r="AF48" s="36"/>
      <c r="AG48" s="9"/>
    </row>
    <row r="49" spans="1:33" x14ac:dyDescent="0.2">
      <c r="A49" s="16" t="s">
        <v>79</v>
      </c>
      <c r="B49" s="17"/>
      <c r="C49" s="19">
        <v>17.399999999999999</v>
      </c>
      <c r="D49" s="19">
        <v>17.3</v>
      </c>
      <c r="E49" s="19">
        <v>16.5</v>
      </c>
      <c r="F49" s="19">
        <v>16</v>
      </c>
      <c r="G49" s="39">
        <v>16.8</v>
      </c>
      <c r="H49" s="19">
        <v>14.8</v>
      </c>
      <c r="I49" s="19">
        <v>15.6</v>
      </c>
      <c r="J49" s="19">
        <v>15.4</v>
      </c>
      <c r="K49" s="19">
        <v>15.6</v>
      </c>
      <c r="L49" s="39">
        <v>15.3</v>
      </c>
      <c r="M49" s="19">
        <v>15.3</v>
      </c>
      <c r="N49" s="19">
        <v>15.6</v>
      </c>
      <c r="O49" s="19">
        <v>15.3</v>
      </c>
      <c r="P49" s="19">
        <v>15</v>
      </c>
      <c r="Q49" s="39">
        <v>15.3</v>
      </c>
      <c r="R49" s="19">
        <v>15.3</v>
      </c>
      <c r="S49" s="19">
        <v>15.9</v>
      </c>
      <c r="T49" s="19">
        <v>16.2</v>
      </c>
      <c r="U49" s="19">
        <v>16.5</v>
      </c>
      <c r="V49" s="39">
        <v>16</v>
      </c>
      <c r="W49" s="19">
        <v>16.3</v>
      </c>
      <c r="X49" s="19">
        <v>16.600000000000001</v>
      </c>
      <c r="Y49" s="19">
        <v>16.7</v>
      </c>
      <c r="Z49" s="19">
        <v>17</v>
      </c>
      <c r="AA49" s="39">
        <v>16.600000000000001</v>
      </c>
      <c r="AB49" s="19">
        <v>17.2</v>
      </c>
      <c r="AC49" s="19">
        <v>17.7</v>
      </c>
      <c r="AD49" s="19">
        <v>17.8</v>
      </c>
      <c r="AE49" s="19">
        <v>18.2</v>
      </c>
      <c r="AF49" s="39">
        <v>17.7</v>
      </c>
      <c r="AG49" s="19">
        <v>18.100000000000001</v>
      </c>
    </row>
    <row r="50" spans="1:33" x14ac:dyDescent="0.2">
      <c r="A50" s="4"/>
      <c r="B50" s="1" t="s">
        <v>76</v>
      </c>
      <c r="C50" s="14"/>
      <c r="D50" s="14"/>
      <c r="E50" s="14"/>
      <c r="F50" s="14"/>
      <c r="G50" s="40"/>
      <c r="H50" s="14"/>
      <c r="I50" s="14"/>
      <c r="J50" s="14"/>
      <c r="K50" s="14"/>
      <c r="L50" s="40"/>
      <c r="M50" s="14"/>
      <c r="N50" s="14"/>
      <c r="O50" s="14"/>
      <c r="P50" s="14"/>
      <c r="Q50" s="40"/>
      <c r="R50" s="14">
        <v>17.600000000000001</v>
      </c>
      <c r="S50" s="14">
        <v>18.3</v>
      </c>
      <c r="T50" s="14">
        <v>18.7</v>
      </c>
      <c r="U50" s="14">
        <v>19</v>
      </c>
      <c r="V50" s="40">
        <v>18.399999999999999</v>
      </c>
      <c r="W50" s="14">
        <v>18.5</v>
      </c>
      <c r="X50" s="14">
        <v>18.899999999999999</v>
      </c>
      <c r="Y50" s="14">
        <v>19</v>
      </c>
      <c r="Z50" s="14">
        <v>19.3</v>
      </c>
      <c r="AA50" s="40">
        <v>18.899999999999999</v>
      </c>
      <c r="AB50" s="14">
        <v>19.5</v>
      </c>
      <c r="AC50" s="14">
        <v>20.100000000000001</v>
      </c>
      <c r="AD50" s="14">
        <v>20.100000000000001</v>
      </c>
      <c r="AE50" s="14">
        <v>20.5</v>
      </c>
      <c r="AF50" s="40">
        <v>20.100000000000001</v>
      </c>
      <c r="AG50" s="14">
        <v>20.399999999999999</v>
      </c>
    </row>
    <row r="51" spans="1:33" x14ac:dyDescent="0.2">
      <c r="A51" s="4"/>
      <c r="B51" s="1" t="s">
        <v>36</v>
      </c>
      <c r="C51" s="14">
        <v>9.9</v>
      </c>
      <c r="D51" s="14">
        <v>8.8000000000000007</v>
      </c>
      <c r="E51" s="14">
        <v>9.1</v>
      </c>
      <c r="F51" s="14">
        <v>8.8000000000000007</v>
      </c>
      <c r="G51" s="40">
        <v>9.1</v>
      </c>
      <c r="H51" s="14">
        <v>8.4</v>
      </c>
      <c r="I51" s="14">
        <v>8.3000000000000007</v>
      </c>
      <c r="J51" s="14">
        <v>8.3000000000000007</v>
      </c>
      <c r="K51" s="14">
        <v>8.1</v>
      </c>
      <c r="L51" s="40">
        <v>8.3000000000000007</v>
      </c>
      <c r="M51" s="14">
        <v>7.5</v>
      </c>
      <c r="N51" s="14">
        <v>7.6</v>
      </c>
      <c r="O51" s="14">
        <v>6.8</v>
      </c>
      <c r="P51" s="14">
        <v>6.4</v>
      </c>
      <c r="Q51" s="40">
        <v>7</v>
      </c>
      <c r="R51" s="14">
        <v>7.4</v>
      </c>
      <c r="S51" s="14">
        <v>7.5</v>
      </c>
      <c r="T51" s="14">
        <v>7.4</v>
      </c>
      <c r="U51" s="14">
        <v>7.6</v>
      </c>
      <c r="V51" s="40">
        <v>7.5</v>
      </c>
      <c r="W51" s="14">
        <v>7.3</v>
      </c>
      <c r="X51" s="14">
        <v>7.2</v>
      </c>
      <c r="Y51" s="14">
        <v>7.5</v>
      </c>
      <c r="Z51" s="14">
        <v>7.9</v>
      </c>
      <c r="AA51" s="40">
        <v>7.5</v>
      </c>
      <c r="AB51" s="14">
        <v>7.6</v>
      </c>
      <c r="AC51" s="14">
        <v>7.8</v>
      </c>
      <c r="AD51" s="14">
        <v>8.1</v>
      </c>
      <c r="AE51" s="14">
        <v>8.4</v>
      </c>
      <c r="AF51" s="40">
        <v>8</v>
      </c>
      <c r="AG51" s="14">
        <v>8.1</v>
      </c>
    </row>
    <row r="52" spans="1:33" s="5" customFormat="1" x14ac:dyDescent="0.2">
      <c r="A52" s="16" t="s">
        <v>80</v>
      </c>
      <c r="B52" s="16"/>
      <c r="C52" s="19">
        <v>15.4</v>
      </c>
      <c r="D52" s="19">
        <v>15.4</v>
      </c>
      <c r="E52" s="19">
        <v>15.1</v>
      </c>
      <c r="F52" s="19">
        <v>14.2</v>
      </c>
      <c r="G52" s="39">
        <v>15</v>
      </c>
      <c r="H52" s="19">
        <v>13</v>
      </c>
      <c r="I52" s="19">
        <v>14.1</v>
      </c>
      <c r="J52" s="19">
        <v>14.2</v>
      </c>
      <c r="K52" s="19">
        <v>14.2</v>
      </c>
      <c r="L52" s="39">
        <v>13.9</v>
      </c>
      <c r="M52" s="19">
        <v>14</v>
      </c>
      <c r="N52" s="19">
        <v>14.3</v>
      </c>
      <c r="O52" s="19">
        <v>14.2</v>
      </c>
      <c r="P52" s="19">
        <v>13.8</v>
      </c>
      <c r="Q52" s="39">
        <v>14.1</v>
      </c>
      <c r="R52" s="19">
        <v>14.1</v>
      </c>
      <c r="S52" s="19">
        <v>14.8</v>
      </c>
      <c r="T52" s="19">
        <v>15.1</v>
      </c>
      <c r="U52" s="19">
        <v>15.2</v>
      </c>
      <c r="V52" s="39">
        <v>14.8</v>
      </c>
      <c r="W52" s="19">
        <v>15</v>
      </c>
      <c r="X52" s="19">
        <v>15.2</v>
      </c>
      <c r="Y52" s="19">
        <v>15.5</v>
      </c>
      <c r="Z52" s="19">
        <v>15.7</v>
      </c>
      <c r="AA52" s="39">
        <v>15.3</v>
      </c>
      <c r="AB52" s="19">
        <v>16</v>
      </c>
      <c r="AC52" s="19">
        <v>16.5</v>
      </c>
      <c r="AD52" s="19">
        <v>16.7</v>
      </c>
      <c r="AE52" s="19">
        <v>16.899999999999999</v>
      </c>
      <c r="AF52" s="39">
        <v>16.5</v>
      </c>
      <c r="AG52" s="19">
        <v>16.8</v>
      </c>
    </row>
    <row r="53" spans="1:33" x14ac:dyDescent="0.2">
      <c r="A53" s="16" t="s">
        <v>81</v>
      </c>
      <c r="B53" s="16"/>
      <c r="C53" s="19">
        <v>25.7</v>
      </c>
      <c r="D53" s="19">
        <v>25</v>
      </c>
      <c r="E53" s="19">
        <v>22.2</v>
      </c>
      <c r="F53" s="19">
        <v>23</v>
      </c>
      <c r="G53" s="39">
        <v>24</v>
      </c>
      <c r="H53" s="19">
        <v>21.5</v>
      </c>
      <c r="I53" s="19">
        <v>21</v>
      </c>
      <c r="J53" s="19">
        <v>19.600000000000001</v>
      </c>
      <c r="K53" s="19">
        <v>20.2</v>
      </c>
      <c r="L53" s="39">
        <v>20.6</v>
      </c>
      <c r="M53" s="19">
        <v>19.7</v>
      </c>
      <c r="N53" s="19">
        <v>19.600000000000001</v>
      </c>
      <c r="O53" s="19">
        <v>18.899999999999999</v>
      </c>
      <c r="P53" s="19">
        <v>19</v>
      </c>
      <c r="Q53" s="39">
        <v>19.3</v>
      </c>
      <c r="R53" s="19">
        <v>19</v>
      </c>
      <c r="S53" s="19">
        <v>19.3</v>
      </c>
      <c r="T53" s="19">
        <v>19.8</v>
      </c>
      <c r="U53" s="19">
        <v>20.9</v>
      </c>
      <c r="V53" s="39">
        <v>19.7</v>
      </c>
      <c r="W53" s="19">
        <v>20.399999999999999</v>
      </c>
      <c r="X53" s="19">
        <v>20.8</v>
      </c>
      <c r="Y53" s="19">
        <v>20.399999999999999</v>
      </c>
      <c r="Z53" s="19">
        <v>20.8</v>
      </c>
      <c r="AA53" s="39">
        <v>20.6</v>
      </c>
      <c r="AB53" s="19">
        <v>20.8</v>
      </c>
      <c r="AC53" s="19">
        <v>21.4</v>
      </c>
      <c r="AD53" s="19">
        <v>20.9</v>
      </c>
      <c r="AE53" s="19">
        <v>21.6</v>
      </c>
      <c r="AF53" s="39">
        <v>21.2</v>
      </c>
      <c r="AG53" s="19">
        <v>21.5</v>
      </c>
    </row>
    <row r="54" spans="1:33" x14ac:dyDescent="0.2">
      <c r="A54" s="16" t="s">
        <v>82</v>
      </c>
      <c r="B54" s="17"/>
      <c r="C54" s="19"/>
      <c r="D54" s="19"/>
      <c r="E54" s="19"/>
      <c r="F54" s="19"/>
      <c r="G54" s="39"/>
      <c r="H54" s="19"/>
      <c r="I54" s="19"/>
      <c r="J54" s="19"/>
      <c r="K54" s="19"/>
      <c r="L54" s="39"/>
      <c r="M54" s="19"/>
      <c r="N54" s="19"/>
      <c r="O54" s="19"/>
      <c r="P54" s="19"/>
      <c r="Q54" s="39"/>
      <c r="R54" s="19"/>
      <c r="S54" s="19"/>
      <c r="T54" s="19"/>
      <c r="U54" s="19"/>
      <c r="V54" s="39"/>
      <c r="W54" s="19">
        <v>8</v>
      </c>
      <c r="X54" s="19">
        <v>8.3000000000000007</v>
      </c>
      <c r="Y54" s="19">
        <v>8.6</v>
      </c>
      <c r="Z54" s="19">
        <v>8.1999999999999993</v>
      </c>
      <c r="AA54" s="39">
        <v>8.3000000000000007</v>
      </c>
      <c r="AB54" s="19">
        <v>8.6</v>
      </c>
      <c r="AC54" s="19">
        <v>8.6</v>
      </c>
      <c r="AD54" s="19">
        <v>8.9</v>
      </c>
      <c r="AE54" s="19">
        <v>8.5</v>
      </c>
      <c r="AF54" s="39">
        <v>8.6999999999999993</v>
      </c>
      <c r="AG54" s="19">
        <v>8.6</v>
      </c>
    </row>
    <row r="55" spans="1:33" x14ac:dyDescent="0.2">
      <c r="A55" s="16" t="s">
        <v>92</v>
      </c>
      <c r="B55" s="17"/>
      <c r="C55" s="20">
        <v>0.153</v>
      </c>
      <c r="D55" s="20">
        <v>0.14099999999999999</v>
      </c>
      <c r="E55" s="20">
        <v>0.17199999999999999</v>
      </c>
      <c r="F55" s="20">
        <v>0.193</v>
      </c>
      <c r="G55" s="41">
        <v>0.16500000000000001</v>
      </c>
      <c r="H55" s="20">
        <v>0.2</v>
      </c>
      <c r="I55" s="20">
        <v>0.17699999999999999</v>
      </c>
      <c r="J55" s="20">
        <v>0.18</v>
      </c>
      <c r="K55" s="20">
        <v>0.17599999999999999</v>
      </c>
      <c r="L55" s="41">
        <v>0.183</v>
      </c>
      <c r="M55" s="20">
        <v>0.17199999999999999</v>
      </c>
      <c r="N55" s="20">
        <v>0.157</v>
      </c>
      <c r="O55" s="20">
        <v>0.16900000000000001</v>
      </c>
      <c r="P55" s="20">
        <v>0.16600000000000001</v>
      </c>
      <c r="Q55" s="41">
        <v>0.16600000000000001</v>
      </c>
      <c r="R55" s="20">
        <v>0.17699999999999999</v>
      </c>
      <c r="S55" s="20">
        <v>0.14399999999999999</v>
      </c>
      <c r="T55" s="20">
        <v>0.161</v>
      </c>
      <c r="U55" s="20">
        <v>0.16200000000000001</v>
      </c>
      <c r="V55" s="41">
        <v>0.161</v>
      </c>
      <c r="W55" s="20">
        <v>0.161</v>
      </c>
      <c r="X55" s="20">
        <v>0.17</v>
      </c>
      <c r="Y55" s="20">
        <v>0.18</v>
      </c>
      <c r="Z55" s="20">
        <v>0.182</v>
      </c>
      <c r="AA55" s="41">
        <v>0.17299999999999999</v>
      </c>
      <c r="AB55" s="20">
        <v>0.185</v>
      </c>
      <c r="AC55" s="20">
        <v>0.182</v>
      </c>
      <c r="AD55" s="20">
        <v>0.23400000000000001</v>
      </c>
      <c r="AE55" s="20">
        <v>0.22600000000000001</v>
      </c>
      <c r="AF55" s="41">
        <v>0.20699999999999999</v>
      </c>
      <c r="AG55" s="20">
        <v>0.215</v>
      </c>
    </row>
    <row r="56" spans="1:33" x14ac:dyDescent="0.2">
      <c r="A56" s="16" t="s">
        <v>83</v>
      </c>
      <c r="B56" s="17"/>
      <c r="C56" s="20">
        <v>0.152</v>
      </c>
      <c r="D56" s="20">
        <v>0.13700000000000001</v>
      </c>
      <c r="E56" s="20">
        <v>0.16500000000000001</v>
      </c>
      <c r="F56" s="20">
        <v>0.154</v>
      </c>
      <c r="G56" s="41">
        <v>0.152</v>
      </c>
      <c r="H56" s="20">
        <v>0.17699999999999999</v>
      </c>
      <c r="I56" s="20">
        <v>0.156</v>
      </c>
      <c r="J56" s="20">
        <v>0.16300000000000001</v>
      </c>
      <c r="K56" s="20">
        <v>0.16800000000000001</v>
      </c>
      <c r="L56" s="41">
        <v>0.16600000000000001</v>
      </c>
      <c r="M56" s="20">
        <v>0.153</v>
      </c>
      <c r="N56" s="20">
        <v>0.14000000000000001</v>
      </c>
      <c r="O56" s="20">
        <v>0.14899999999999999</v>
      </c>
      <c r="P56" s="20">
        <v>0.151</v>
      </c>
      <c r="Q56" s="41">
        <v>0.14799999999999999</v>
      </c>
      <c r="R56" s="20">
        <v>0.154</v>
      </c>
      <c r="S56" s="20">
        <v>0.129</v>
      </c>
      <c r="T56" s="20">
        <v>0.14000000000000001</v>
      </c>
      <c r="U56" s="20">
        <v>0.14599999999999999</v>
      </c>
      <c r="V56" s="41">
        <v>0.14199999999999999</v>
      </c>
      <c r="W56" s="20">
        <v>0.13900000000000001</v>
      </c>
      <c r="X56" s="20">
        <v>0.155</v>
      </c>
      <c r="Y56" s="20">
        <v>0.156</v>
      </c>
      <c r="Z56" s="20">
        <v>0.158</v>
      </c>
      <c r="AA56" s="41">
        <v>0.152</v>
      </c>
      <c r="AB56" s="20">
        <v>0.161</v>
      </c>
      <c r="AC56" s="20">
        <v>0.14699999999999999</v>
      </c>
      <c r="AD56" s="20">
        <v>0.19800000000000001</v>
      </c>
      <c r="AE56" s="20">
        <v>0.19500000000000001</v>
      </c>
      <c r="AF56" s="41">
        <v>0.17499999999999999</v>
      </c>
      <c r="AG56" s="20">
        <v>0.192</v>
      </c>
    </row>
    <row r="57" spans="1:33" x14ac:dyDescent="0.2">
      <c r="A57" s="16" t="s">
        <v>93</v>
      </c>
      <c r="B57" s="17"/>
      <c r="C57" s="20"/>
      <c r="D57" s="20"/>
      <c r="E57" s="20"/>
      <c r="F57" s="20"/>
      <c r="G57" s="41"/>
      <c r="H57" s="20"/>
      <c r="I57" s="20"/>
      <c r="J57" s="20"/>
      <c r="K57" s="20"/>
      <c r="L57" s="41"/>
      <c r="M57" s="20"/>
      <c r="N57" s="20"/>
      <c r="O57" s="20"/>
      <c r="P57" s="20"/>
      <c r="Q57" s="41"/>
      <c r="R57" s="20"/>
      <c r="S57" s="20"/>
      <c r="T57" s="20"/>
      <c r="U57" s="20"/>
      <c r="V57" s="41"/>
      <c r="W57" s="20">
        <v>0.154</v>
      </c>
      <c r="X57" s="20">
        <v>0.159</v>
      </c>
      <c r="Y57" s="20">
        <v>0.16500000000000001</v>
      </c>
      <c r="Z57" s="20">
        <v>0.151</v>
      </c>
      <c r="AA57" s="41">
        <v>0.157</v>
      </c>
      <c r="AB57" s="20">
        <v>0.13600000000000001</v>
      </c>
      <c r="AC57" s="20">
        <v>0.127</v>
      </c>
      <c r="AD57" s="20">
        <v>0.13500000000000001</v>
      </c>
      <c r="AE57" s="20">
        <v>0.16400000000000001</v>
      </c>
      <c r="AF57" s="41">
        <v>0.14099999999999999</v>
      </c>
      <c r="AG57" s="20">
        <v>0.14099999999999999</v>
      </c>
    </row>
    <row r="58" spans="1:33" x14ac:dyDescent="0.2">
      <c r="A58" s="16" t="s">
        <v>84</v>
      </c>
      <c r="B58" s="17"/>
      <c r="C58" s="20"/>
      <c r="D58" s="20"/>
      <c r="E58" s="20"/>
      <c r="F58" s="20"/>
      <c r="G58" s="41"/>
      <c r="H58" s="20"/>
      <c r="I58" s="20"/>
      <c r="J58" s="20"/>
      <c r="K58" s="20"/>
      <c r="L58" s="41"/>
      <c r="M58" s="20"/>
      <c r="N58" s="20"/>
      <c r="O58" s="20"/>
      <c r="P58" s="20"/>
      <c r="Q58" s="41"/>
      <c r="R58" s="20"/>
      <c r="S58" s="20"/>
      <c r="T58" s="20"/>
      <c r="U58" s="20"/>
      <c r="V58" s="41"/>
      <c r="W58" s="20">
        <v>0.108</v>
      </c>
      <c r="X58" s="20">
        <v>0.125</v>
      </c>
      <c r="Y58" s="20">
        <v>0.13200000000000001</v>
      </c>
      <c r="Z58" s="20">
        <v>0.11899999999999999</v>
      </c>
      <c r="AA58" s="41">
        <v>0.121</v>
      </c>
      <c r="AB58" s="20">
        <v>0.111</v>
      </c>
      <c r="AC58" s="20">
        <v>0.106</v>
      </c>
      <c r="AD58" s="20">
        <v>0.113</v>
      </c>
      <c r="AE58" s="20">
        <v>0.13500000000000001</v>
      </c>
      <c r="AF58" s="41">
        <v>0.11600000000000001</v>
      </c>
      <c r="AG58" s="20">
        <v>0.121</v>
      </c>
    </row>
    <row r="59" spans="1:33" ht="13.5" customHeight="1" x14ac:dyDescent="0.25">
      <c r="A59" s="7" t="s">
        <v>85</v>
      </c>
      <c r="B59" s="9"/>
      <c r="C59" s="9"/>
      <c r="D59" s="9"/>
      <c r="E59" s="9"/>
      <c r="F59" s="9"/>
      <c r="G59" s="36"/>
      <c r="H59" s="9"/>
      <c r="I59" s="9"/>
      <c r="J59" s="9"/>
      <c r="K59" s="9"/>
      <c r="L59" s="36"/>
      <c r="M59" s="9"/>
      <c r="N59" s="9"/>
      <c r="O59" s="9"/>
      <c r="P59" s="9"/>
      <c r="Q59" s="36"/>
      <c r="R59" s="9"/>
      <c r="S59" s="9"/>
      <c r="T59" s="9"/>
      <c r="U59" s="9"/>
      <c r="V59" s="36"/>
      <c r="W59" s="9"/>
      <c r="X59" s="9"/>
      <c r="Y59" s="9"/>
      <c r="Z59" s="9"/>
      <c r="AA59" s="36"/>
      <c r="AB59" s="9"/>
      <c r="AC59" s="9"/>
      <c r="AD59" s="9"/>
      <c r="AE59" s="9"/>
      <c r="AF59" s="36"/>
      <c r="AG59" s="9"/>
    </row>
    <row r="60" spans="1:33" x14ac:dyDescent="0.2">
      <c r="A60" s="16" t="s">
        <v>54</v>
      </c>
      <c r="B60" s="17"/>
      <c r="C60" s="34">
        <v>0.33</v>
      </c>
      <c r="D60" s="34">
        <v>0.34</v>
      </c>
      <c r="E60" s="34">
        <v>0.36</v>
      </c>
      <c r="F60" s="34">
        <v>0.39</v>
      </c>
      <c r="G60" s="42">
        <v>0.36</v>
      </c>
      <c r="H60" s="34">
        <v>0.41</v>
      </c>
      <c r="I60" s="34">
        <v>0.43</v>
      </c>
      <c r="J60" s="34">
        <v>0.45</v>
      </c>
      <c r="K60" s="34">
        <v>0.47</v>
      </c>
      <c r="L60" s="48">
        <v>0.44</v>
      </c>
      <c r="M60" s="34">
        <v>0.48</v>
      </c>
      <c r="N60" s="34">
        <v>0.47</v>
      </c>
      <c r="O60" s="34">
        <v>0.49</v>
      </c>
      <c r="P60" s="34">
        <v>0.51</v>
      </c>
      <c r="Q60" s="48">
        <v>0.49</v>
      </c>
      <c r="R60" s="34">
        <v>0.53</v>
      </c>
      <c r="S60" s="34">
        <v>0.54</v>
      </c>
      <c r="T60" s="34">
        <v>0.56999999999999995</v>
      </c>
      <c r="U60" s="34">
        <v>0.56999999999999995</v>
      </c>
      <c r="V60" s="48">
        <v>0.55000000000000004</v>
      </c>
      <c r="W60" s="34">
        <v>0.59</v>
      </c>
      <c r="X60" s="34">
        <v>0.59</v>
      </c>
      <c r="Y60" s="34">
        <v>0.6</v>
      </c>
      <c r="Z60" s="34">
        <v>0.61</v>
      </c>
      <c r="AA60" s="48">
        <v>0.6</v>
      </c>
      <c r="AB60" s="34">
        <v>0.61</v>
      </c>
      <c r="AC60" s="34">
        <v>0.61</v>
      </c>
      <c r="AD60" s="34">
        <v>0.62</v>
      </c>
      <c r="AE60" s="34">
        <v>0.63</v>
      </c>
      <c r="AF60" s="48">
        <v>0.62</v>
      </c>
      <c r="AG60" s="34">
        <v>0.64</v>
      </c>
    </row>
    <row r="61" spans="1:33" x14ac:dyDescent="0.2">
      <c r="A61" s="16" t="s">
        <v>55</v>
      </c>
      <c r="B61" s="17"/>
      <c r="C61" s="18">
        <v>1804</v>
      </c>
      <c r="D61" s="18">
        <v>1796.5929462500003</v>
      </c>
      <c r="E61" s="18">
        <v>1755</v>
      </c>
      <c r="F61" s="18">
        <v>1747</v>
      </c>
      <c r="G61" s="37">
        <f>C61+D61+E61+F61</f>
        <v>7102.5929462500008</v>
      </c>
      <c r="H61" s="18">
        <v>1707</v>
      </c>
      <c r="I61" s="18">
        <v>1741</v>
      </c>
      <c r="J61" s="18">
        <v>1695</v>
      </c>
      <c r="K61" s="18">
        <v>1688</v>
      </c>
      <c r="L61" s="37">
        <v>6831</v>
      </c>
      <c r="M61" s="18">
        <v>1638</v>
      </c>
      <c r="N61" s="18">
        <v>1662</v>
      </c>
      <c r="O61" s="18">
        <v>1632</v>
      </c>
      <c r="P61" s="18">
        <v>1629</v>
      </c>
      <c r="Q61" s="37">
        <v>6560</v>
      </c>
      <c r="R61" s="18">
        <v>1608</v>
      </c>
      <c r="S61" s="18">
        <v>1616</v>
      </c>
      <c r="T61" s="18">
        <v>1587</v>
      </c>
      <c r="U61" s="18">
        <v>1623</v>
      </c>
      <c r="V61" s="37">
        <v>6433</v>
      </c>
      <c r="W61" s="18">
        <v>1627</v>
      </c>
      <c r="X61" s="18">
        <v>1629</v>
      </c>
      <c r="Y61" s="18">
        <v>1570</v>
      </c>
      <c r="Z61" s="18">
        <v>1578</v>
      </c>
      <c r="AA61" s="37">
        <v>6404</v>
      </c>
      <c r="AB61" s="18">
        <v>1558</v>
      </c>
      <c r="AC61" s="18">
        <v>1567</v>
      </c>
      <c r="AD61" s="18">
        <v>1543</v>
      </c>
      <c r="AE61" s="18">
        <v>1567</v>
      </c>
      <c r="AF61" s="37">
        <v>6236</v>
      </c>
      <c r="AG61" s="18">
        <v>1568</v>
      </c>
    </row>
    <row r="62" spans="1:33" s="3" customFormat="1" x14ac:dyDescent="0.2">
      <c r="A62" s="16" t="s">
        <v>56</v>
      </c>
      <c r="B62" s="21"/>
      <c r="C62" s="18">
        <v>527</v>
      </c>
      <c r="D62" s="18">
        <v>560.918497</v>
      </c>
      <c r="E62" s="18">
        <v>578</v>
      </c>
      <c r="F62" s="18">
        <v>564</v>
      </c>
      <c r="G62" s="37">
        <f>C62+D62+E62+F62</f>
        <v>2229.9184970000001</v>
      </c>
      <c r="H62" s="18">
        <v>496</v>
      </c>
      <c r="I62" s="18">
        <v>570</v>
      </c>
      <c r="J62" s="18">
        <v>599</v>
      </c>
      <c r="K62" s="18">
        <v>598</v>
      </c>
      <c r="L62" s="37">
        <v>2263</v>
      </c>
      <c r="M62" s="18">
        <v>539</v>
      </c>
      <c r="N62" s="18">
        <v>569</v>
      </c>
      <c r="O62" s="18">
        <v>597</v>
      </c>
      <c r="P62" s="18">
        <v>546</v>
      </c>
      <c r="Q62" s="37">
        <v>2251</v>
      </c>
      <c r="R62" s="18">
        <v>500</v>
      </c>
      <c r="S62" s="18">
        <v>512</v>
      </c>
      <c r="T62" s="18">
        <v>672</v>
      </c>
      <c r="U62" s="18">
        <v>511</v>
      </c>
      <c r="V62" s="37">
        <v>2196</v>
      </c>
      <c r="W62" s="18">
        <v>466</v>
      </c>
      <c r="X62" s="18">
        <v>499</v>
      </c>
      <c r="Y62" s="18">
        <v>501</v>
      </c>
      <c r="Z62" s="18">
        <v>466</v>
      </c>
      <c r="AA62" s="37">
        <v>1932</v>
      </c>
      <c r="AB62" s="18">
        <v>443</v>
      </c>
      <c r="AC62" s="18">
        <v>471</v>
      </c>
      <c r="AD62" s="18">
        <v>447</v>
      </c>
      <c r="AE62" s="18">
        <v>460</v>
      </c>
      <c r="AF62" s="37">
        <v>1822</v>
      </c>
      <c r="AG62" s="18">
        <v>423</v>
      </c>
    </row>
    <row r="63" spans="1:33" s="3" customFormat="1" x14ac:dyDescent="0.2">
      <c r="A63" s="16" t="s">
        <v>57</v>
      </c>
      <c r="B63" s="21"/>
      <c r="C63" s="18">
        <v>10.7</v>
      </c>
      <c r="D63" s="18">
        <v>10.7</v>
      </c>
      <c r="E63" s="18">
        <v>12.2</v>
      </c>
      <c r="F63" s="18">
        <v>14.6</v>
      </c>
      <c r="G63" s="56">
        <v>48.2</v>
      </c>
      <c r="H63" s="18">
        <v>16.600000000000001</v>
      </c>
      <c r="I63" s="18">
        <v>17.2</v>
      </c>
      <c r="J63" s="18">
        <v>20.2</v>
      </c>
      <c r="K63" s="18">
        <v>23.7</v>
      </c>
      <c r="L63" s="56">
        <v>77.599999999999994</v>
      </c>
      <c r="M63" s="18">
        <v>27.3</v>
      </c>
      <c r="N63" s="18">
        <v>30.5</v>
      </c>
      <c r="O63" s="18">
        <v>36</v>
      </c>
      <c r="P63" s="18">
        <v>45.2</v>
      </c>
      <c r="Q63" s="56">
        <v>139</v>
      </c>
      <c r="R63" s="18">
        <v>53.7</v>
      </c>
      <c r="S63" s="18">
        <v>61</v>
      </c>
      <c r="T63" s="18">
        <v>71.7</v>
      </c>
      <c r="U63" s="18">
        <v>85.2</v>
      </c>
      <c r="V63" s="56">
        <v>271.5</v>
      </c>
      <c r="W63" s="18">
        <v>98.4</v>
      </c>
      <c r="X63" s="18">
        <v>103.1</v>
      </c>
      <c r="Y63" s="18">
        <v>115.2</v>
      </c>
      <c r="Z63" s="18">
        <v>131.80000000000001</v>
      </c>
      <c r="AA63" s="56">
        <v>448.5</v>
      </c>
      <c r="AB63" s="18">
        <v>142.4</v>
      </c>
      <c r="AC63" s="18">
        <v>151.80000000000001</v>
      </c>
      <c r="AD63" s="18">
        <v>165</v>
      </c>
      <c r="AE63" s="18">
        <v>178</v>
      </c>
      <c r="AF63" s="56">
        <v>638</v>
      </c>
      <c r="AG63" s="18">
        <v>192</v>
      </c>
    </row>
    <row r="65" spans="1:33" x14ac:dyDescent="0.2">
      <c r="A65" s="1" t="s">
        <v>96</v>
      </c>
    </row>
    <row r="68" spans="1:33" x14ac:dyDescent="0.2"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</row>
    <row r="69" spans="1:33" x14ac:dyDescent="0.2"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</row>
    <row r="70" spans="1:33" x14ac:dyDescent="0.2"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</row>
    <row r="71" spans="1:33" x14ac:dyDescent="0.2"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</row>
    <row r="72" spans="1:33" x14ac:dyDescent="0.2"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</row>
  </sheetData>
  <pageMargins left="0.25" right="0.25" top="0.75" bottom="0.75" header="0.3" footer="0.3"/>
  <pageSetup paperSize="9" scale="68" orientation="landscape" verticalDpi="1200" r:id="rId1"/>
  <headerFooter>
    <oddFooter>&amp;L&amp;1#&amp;"Calibri"&amp;10 For Internal Use Only</oddFooter>
  </headerFooter>
  <ignoredErrors>
    <ignoredError sqref="G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showGridLines="0" zoomScaleNormal="100" workbookViewId="0">
      <pane ySplit="2" topLeftCell="A3" activePane="bottomLeft" state="frozen"/>
      <selection pane="bottomLeft"/>
    </sheetView>
  </sheetViews>
  <sheetFormatPr defaultRowHeight="12" outlineLevelCol="1" x14ac:dyDescent="0.2"/>
  <cols>
    <col min="1" max="1" width="2.85546875" style="1" customWidth="1"/>
    <col min="2" max="2" width="34.85546875" style="1" customWidth="1"/>
    <col min="3" max="6" width="10.28515625" style="1" hidden="1" customWidth="1" outlineLevel="1"/>
    <col min="7" max="7" width="10.28515625" style="1" customWidth="1" collapsed="1"/>
    <col min="8" max="11" width="10.28515625" style="1" hidden="1" customWidth="1" outlineLevel="1"/>
    <col min="12" max="12" width="10.28515625" style="1" customWidth="1" collapsed="1"/>
    <col min="13" max="16" width="10.28515625" style="1" hidden="1" customWidth="1" outlineLevel="1"/>
    <col min="17" max="17" width="10.28515625" style="1" customWidth="1" collapsed="1"/>
    <col min="18" max="21" width="10.28515625" style="1" hidden="1" customWidth="1" outlineLevel="1"/>
    <col min="22" max="22" width="10.28515625" style="1" customWidth="1" collapsed="1"/>
    <col min="23" max="26" width="10.28515625" style="1" customWidth="1" outlineLevel="1"/>
    <col min="27" max="27" width="10.28515625" style="1" customWidth="1"/>
    <col min="28" max="31" width="10.28515625" style="1" customWidth="1" outlineLevel="1"/>
    <col min="32" max="32" width="10.28515625" style="1" customWidth="1"/>
    <col min="33" max="33" width="10.28515625" style="1" customWidth="1" outlineLevel="1"/>
    <col min="34" max="39" width="10.28515625" style="1" customWidth="1"/>
    <col min="40" max="16384" width="9.140625" style="1"/>
  </cols>
  <sheetData>
    <row r="1" spans="1:34" s="2" customFormat="1" ht="18" x14ac:dyDescent="0.25">
      <c r="A1" s="59" t="s">
        <v>5</v>
      </c>
      <c r="J1" s="49"/>
      <c r="K1" s="49"/>
      <c r="P1" s="49"/>
      <c r="U1" s="49"/>
    </row>
    <row r="2" spans="1:34" s="3" customFormat="1" x14ac:dyDescent="0.2">
      <c r="A2" s="10" t="s">
        <v>0</v>
      </c>
      <c r="B2" s="11"/>
      <c r="C2" s="12" t="s">
        <v>23</v>
      </c>
      <c r="D2" s="12" t="s">
        <v>24</v>
      </c>
      <c r="E2" s="12" t="s">
        <v>25</v>
      </c>
      <c r="F2" s="12" t="s">
        <v>26</v>
      </c>
      <c r="G2" s="35">
        <v>2012</v>
      </c>
      <c r="H2" s="12" t="s">
        <v>27</v>
      </c>
      <c r="I2" s="12" t="s">
        <v>28</v>
      </c>
      <c r="J2" s="12" t="s">
        <v>29</v>
      </c>
      <c r="K2" s="12" t="s">
        <v>31</v>
      </c>
      <c r="L2" s="35">
        <v>2013</v>
      </c>
      <c r="M2" s="12" t="s">
        <v>32</v>
      </c>
      <c r="N2" s="12" t="s">
        <v>33</v>
      </c>
      <c r="O2" s="12" t="s">
        <v>37</v>
      </c>
      <c r="P2" s="12" t="s">
        <v>39</v>
      </c>
      <c r="Q2" s="35">
        <v>2014</v>
      </c>
      <c r="R2" s="12" t="s">
        <v>40</v>
      </c>
      <c r="S2" s="12" t="s">
        <v>41</v>
      </c>
      <c r="T2" s="12" t="s">
        <v>42</v>
      </c>
      <c r="U2" s="12" t="s">
        <v>43</v>
      </c>
      <c r="V2" s="35">
        <v>2015</v>
      </c>
      <c r="W2" s="12" t="s">
        <v>44</v>
      </c>
      <c r="X2" s="12" t="s">
        <v>45</v>
      </c>
      <c r="Y2" s="12" t="s">
        <v>46</v>
      </c>
      <c r="Z2" s="12" t="s">
        <v>47</v>
      </c>
      <c r="AA2" s="35">
        <v>2016</v>
      </c>
      <c r="AB2" s="12" t="s">
        <v>49</v>
      </c>
      <c r="AC2" s="12" t="s">
        <v>72</v>
      </c>
      <c r="AD2" s="12" t="s">
        <v>77</v>
      </c>
      <c r="AE2" s="12" t="s">
        <v>86</v>
      </c>
      <c r="AF2" s="35">
        <v>2017</v>
      </c>
      <c r="AG2" s="12" t="s">
        <v>94</v>
      </c>
    </row>
    <row r="3" spans="1:34" ht="13.5" customHeight="1" x14ac:dyDescent="0.25">
      <c r="A3" s="7" t="s">
        <v>8</v>
      </c>
      <c r="B3" s="9"/>
      <c r="C3" s="9"/>
      <c r="D3" s="9"/>
      <c r="E3" s="9"/>
      <c r="F3" s="9"/>
      <c r="G3" s="36"/>
      <c r="H3" s="9"/>
      <c r="I3" s="9"/>
      <c r="J3" s="9"/>
      <c r="K3" s="9"/>
      <c r="L3" s="36"/>
      <c r="M3" s="9"/>
      <c r="N3" s="9"/>
      <c r="O3" s="9"/>
      <c r="P3" s="9"/>
      <c r="Q3" s="36"/>
      <c r="R3" s="9"/>
      <c r="S3" s="9"/>
      <c r="T3" s="9"/>
      <c r="U3" s="9"/>
      <c r="V3" s="36"/>
      <c r="W3" s="9"/>
      <c r="X3" s="9"/>
      <c r="Y3" s="9"/>
      <c r="Z3" s="9"/>
      <c r="AA3" s="36"/>
      <c r="AB3" s="9"/>
      <c r="AC3" s="9"/>
      <c r="AD3" s="9"/>
      <c r="AE3" s="9"/>
      <c r="AF3" s="36"/>
      <c r="AG3" s="9"/>
    </row>
    <row r="4" spans="1:34" ht="12" customHeight="1" x14ac:dyDescent="0.2">
      <c r="A4" s="16" t="s">
        <v>9</v>
      </c>
      <c r="B4" s="17"/>
      <c r="C4" s="15">
        <v>381.5</v>
      </c>
      <c r="D4" s="15">
        <v>389.4</v>
      </c>
      <c r="E4" s="15">
        <v>386.7</v>
      </c>
      <c r="F4" s="15">
        <v>395.8</v>
      </c>
      <c r="G4" s="38">
        <f>C4+D4+E4+F4</f>
        <v>1553.3999999999999</v>
      </c>
      <c r="H4" s="15">
        <v>361.3</v>
      </c>
      <c r="I4" s="15">
        <v>390.1</v>
      </c>
      <c r="J4" s="15">
        <v>394.8</v>
      </c>
      <c r="K4" s="15">
        <v>401.2</v>
      </c>
      <c r="L4" s="38">
        <f>H4+I4+J4+K4</f>
        <v>1547.4</v>
      </c>
      <c r="M4" s="15">
        <v>382.3</v>
      </c>
      <c r="N4" s="15">
        <v>383.5</v>
      </c>
      <c r="O4" s="15">
        <v>383.8</v>
      </c>
      <c r="P4" s="15">
        <v>385.6</v>
      </c>
      <c r="Q4" s="38">
        <f>M4+N4+O4+P4</f>
        <v>1535.1999999999998</v>
      </c>
      <c r="R4" s="15">
        <v>380.7</v>
      </c>
      <c r="S4" s="15">
        <v>390</v>
      </c>
      <c r="T4" s="15">
        <v>394.5</v>
      </c>
      <c r="U4" s="15">
        <v>404.3</v>
      </c>
      <c r="V4" s="38">
        <f>R4+S4+T4+U4-1</f>
        <v>1568.5</v>
      </c>
      <c r="W4" s="15">
        <v>390</v>
      </c>
      <c r="X4" s="15">
        <v>393</v>
      </c>
      <c r="Y4" s="15">
        <v>418.7</v>
      </c>
      <c r="Z4" s="15">
        <v>434</v>
      </c>
      <c r="AA4" s="38">
        <f>W4+X4+Y4+Z4</f>
        <v>1635.7</v>
      </c>
      <c r="AB4" s="15">
        <v>415.9</v>
      </c>
      <c r="AC4" s="15">
        <v>445.1</v>
      </c>
      <c r="AD4" s="15">
        <v>453.9</v>
      </c>
      <c r="AE4" s="15">
        <v>472.5</v>
      </c>
      <c r="AF4" s="38">
        <f>AB4+AC4+AD4+AE4</f>
        <v>1787.4</v>
      </c>
      <c r="AG4" s="15">
        <v>449.6</v>
      </c>
    </row>
    <row r="5" spans="1:34" ht="12" customHeight="1" x14ac:dyDescent="0.2">
      <c r="A5" s="16" t="s">
        <v>10</v>
      </c>
      <c r="B5" s="17"/>
      <c r="C5" s="18">
        <v>121.1</v>
      </c>
      <c r="D5" s="18">
        <v>121.8</v>
      </c>
      <c r="E5" s="18">
        <v>134.19999999999999</v>
      </c>
      <c r="F5" s="18">
        <v>123.9</v>
      </c>
      <c r="G5" s="38">
        <f>C5+D5+E5+F5</f>
        <v>501</v>
      </c>
      <c r="H5" s="18">
        <v>108.8</v>
      </c>
      <c r="I5" s="18">
        <v>121.8</v>
      </c>
      <c r="J5" s="18">
        <v>138.4</v>
      </c>
      <c r="K5" s="18">
        <v>121.6</v>
      </c>
      <c r="L5" s="38">
        <f>H5+I5+J5+K5</f>
        <v>490.6</v>
      </c>
      <c r="M5" s="18">
        <v>126.2</v>
      </c>
      <c r="N5" s="18">
        <v>127</v>
      </c>
      <c r="O5" s="18">
        <v>141.80000000000001</v>
      </c>
      <c r="P5" s="18">
        <v>124.8</v>
      </c>
      <c r="Q5" s="38">
        <f>M5+N5+O5+P5</f>
        <v>519.79999999999995</v>
      </c>
      <c r="R5" s="18">
        <v>129.1</v>
      </c>
      <c r="S5" s="18">
        <v>131.19999999999999</v>
      </c>
      <c r="T5" s="18">
        <v>144.5</v>
      </c>
      <c r="U5" s="18">
        <v>127.7</v>
      </c>
      <c r="V5" s="38">
        <f>R5+S5+T5+U5-1</f>
        <v>531.5</v>
      </c>
      <c r="W5" s="18">
        <v>136.69999999999999</v>
      </c>
      <c r="X5" s="18">
        <v>133.6</v>
      </c>
      <c r="Y5" s="18">
        <v>154</v>
      </c>
      <c r="Z5" s="18">
        <v>138.80000000000001</v>
      </c>
      <c r="AA5" s="38">
        <f>W5+X5+Y5+Z5-0.1</f>
        <v>562.99999999999989</v>
      </c>
      <c r="AB5" s="18">
        <v>143.69999999999999</v>
      </c>
      <c r="AC5" s="18">
        <v>147.5</v>
      </c>
      <c r="AD5" s="18">
        <v>165.3</v>
      </c>
      <c r="AE5" s="18">
        <v>151.19999999999999</v>
      </c>
      <c r="AF5" s="38">
        <f>AB5+AC5+AD5+AE5</f>
        <v>607.70000000000005</v>
      </c>
      <c r="AG5" s="18">
        <v>153.4</v>
      </c>
    </row>
    <row r="6" spans="1:34" ht="12" customHeight="1" x14ac:dyDescent="0.2">
      <c r="A6" s="16" t="s">
        <v>87</v>
      </c>
      <c r="B6" s="17"/>
      <c r="C6" s="18">
        <v>121.1</v>
      </c>
      <c r="D6" s="18">
        <v>121.8</v>
      </c>
      <c r="E6" s="18">
        <v>134.19999999999999</v>
      </c>
      <c r="F6" s="18">
        <v>123.9</v>
      </c>
      <c r="G6" s="38">
        <f>C6+D6+E6+F6</f>
        <v>501</v>
      </c>
      <c r="H6" s="18">
        <v>110.6</v>
      </c>
      <c r="I6" s="18">
        <v>121.8</v>
      </c>
      <c r="J6" s="18">
        <v>141.69999999999999</v>
      </c>
      <c r="K6" s="18">
        <f>K5+12.2</f>
        <v>133.79999999999998</v>
      </c>
      <c r="L6" s="38">
        <f>H6+I6+J6+K6</f>
        <v>507.9</v>
      </c>
      <c r="M6" s="18">
        <f>M5</f>
        <v>126.2</v>
      </c>
      <c r="N6" s="18">
        <f>N5</f>
        <v>127</v>
      </c>
      <c r="O6" s="18">
        <f>O5</f>
        <v>141.80000000000001</v>
      </c>
      <c r="P6" s="18">
        <f>P5</f>
        <v>124.8</v>
      </c>
      <c r="Q6" s="38">
        <f>M6+N6+O6+P6</f>
        <v>519.79999999999995</v>
      </c>
      <c r="R6" s="18">
        <f>R5</f>
        <v>129.1</v>
      </c>
      <c r="S6" s="18">
        <f>S5</f>
        <v>131.19999999999999</v>
      </c>
      <c r="T6" s="18">
        <f>T5</f>
        <v>144.5</v>
      </c>
      <c r="U6" s="18">
        <f>U5+3.4</f>
        <v>131.1</v>
      </c>
      <c r="V6" s="38">
        <f>R6+S6+T6+U6</f>
        <v>535.9</v>
      </c>
      <c r="W6" s="18">
        <f>W5</f>
        <v>136.69999999999999</v>
      </c>
      <c r="X6" s="18">
        <f>X5</f>
        <v>133.6</v>
      </c>
      <c r="Y6" s="18">
        <f>Y5+1.13</f>
        <v>155.13</v>
      </c>
      <c r="Z6" s="18">
        <f>Z5</f>
        <v>138.80000000000001</v>
      </c>
      <c r="AA6" s="38">
        <f>W6+X6+Y6+Z6</f>
        <v>564.23</v>
      </c>
      <c r="AB6" s="18">
        <f>AB5</f>
        <v>143.69999999999999</v>
      </c>
      <c r="AC6" s="18">
        <f>AC5+3.1</f>
        <v>150.6</v>
      </c>
      <c r="AD6" s="18">
        <f>AD5</f>
        <v>165.3</v>
      </c>
      <c r="AE6" s="18">
        <f>AE5+2.4</f>
        <v>153.6</v>
      </c>
      <c r="AF6" s="38">
        <f>AB6+AC6+AD6+AE6</f>
        <v>613.19999999999993</v>
      </c>
      <c r="AG6" s="18">
        <f>+AG5+2.2</f>
        <v>155.6</v>
      </c>
      <c r="AH6" s="83"/>
    </row>
    <row r="7" spans="1:34" s="28" customFormat="1" ht="12" customHeight="1" x14ac:dyDescent="0.2">
      <c r="A7" s="25"/>
      <c r="B7" s="26" t="s">
        <v>88</v>
      </c>
      <c r="C7" s="27">
        <f t="shared" ref="C7:AB7" si="0">C6/C4</f>
        <v>0.31743119266055042</v>
      </c>
      <c r="D7" s="27">
        <f t="shared" si="0"/>
        <v>0.31278890600924503</v>
      </c>
      <c r="E7" s="27">
        <f t="shared" si="0"/>
        <v>0.34703904835790017</v>
      </c>
      <c r="F7" s="27">
        <f t="shared" si="0"/>
        <v>0.31303688731682666</v>
      </c>
      <c r="G7" s="43">
        <f t="shared" si="0"/>
        <v>0.32251834685206648</v>
      </c>
      <c r="H7" s="27">
        <f t="shared" si="0"/>
        <v>0.30611680044284528</v>
      </c>
      <c r="I7" s="27">
        <f t="shared" si="0"/>
        <v>0.31222763394001535</v>
      </c>
      <c r="J7" s="27">
        <f t="shared" si="0"/>
        <v>0.3589159067882472</v>
      </c>
      <c r="K7" s="27">
        <f t="shared" si="0"/>
        <v>0.33349950149551344</v>
      </c>
      <c r="L7" s="43">
        <f t="shared" si="0"/>
        <v>0.32822799534703367</v>
      </c>
      <c r="M7" s="33">
        <f t="shared" si="0"/>
        <v>0.33010724561862409</v>
      </c>
      <c r="N7" s="33">
        <f t="shared" si="0"/>
        <v>0.33116036505867014</v>
      </c>
      <c r="O7" s="33">
        <f t="shared" si="0"/>
        <v>0.36946326211568525</v>
      </c>
      <c r="P7" s="33">
        <f t="shared" si="0"/>
        <v>0.32365145228215764</v>
      </c>
      <c r="Q7" s="47">
        <f t="shared" si="0"/>
        <v>0.33858780614903594</v>
      </c>
      <c r="R7" s="33">
        <f t="shared" si="0"/>
        <v>0.33911216180719728</v>
      </c>
      <c r="S7" s="33">
        <f t="shared" si="0"/>
        <v>0.3364102564102564</v>
      </c>
      <c r="T7" s="33">
        <f t="shared" si="0"/>
        <v>0.36628643852978454</v>
      </c>
      <c r="U7" s="33">
        <f t="shared" si="0"/>
        <v>0.32426416027702198</v>
      </c>
      <c r="V7" s="47">
        <f t="shared" si="0"/>
        <v>0.34166401020082882</v>
      </c>
      <c r="W7" s="33">
        <f t="shared" si="0"/>
        <v>0.35051282051282051</v>
      </c>
      <c r="X7" s="33">
        <f t="shared" si="0"/>
        <v>0.33994910941475825</v>
      </c>
      <c r="Y7" s="33">
        <f t="shared" si="0"/>
        <v>0.37050394076904702</v>
      </c>
      <c r="Z7" s="33">
        <f t="shared" si="0"/>
        <v>0.31981566820276502</v>
      </c>
      <c r="AA7" s="47">
        <f t="shared" si="0"/>
        <v>0.34494711744207374</v>
      </c>
      <c r="AB7" s="33">
        <f t="shared" si="0"/>
        <v>0.34551574897811971</v>
      </c>
      <c r="AC7" s="33">
        <f t="shared" ref="AC7:AD7" si="1">AC6/AC4</f>
        <v>0.33835093237474723</v>
      </c>
      <c r="AD7" s="33">
        <f t="shared" si="1"/>
        <v>0.36417713152676806</v>
      </c>
      <c r="AE7" s="33">
        <f t="shared" ref="AE7:AG7" si="2">AE6/AE4</f>
        <v>0.32507936507936508</v>
      </c>
      <c r="AF7" s="47">
        <f t="shared" si="2"/>
        <v>0.3430681436723732</v>
      </c>
      <c r="AG7" s="33">
        <f t="shared" si="2"/>
        <v>0.34608540925266901</v>
      </c>
    </row>
    <row r="8" spans="1:34" ht="12" customHeight="1" x14ac:dyDescent="0.2">
      <c r="A8" s="16" t="s">
        <v>11</v>
      </c>
      <c r="B8" s="17"/>
      <c r="C8" s="15">
        <v>67.900000000000006</v>
      </c>
      <c r="D8" s="15">
        <v>72.2</v>
      </c>
      <c r="E8" s="15">
        <v>84.9</v>
      </c>
      <c r="F8" s="15">
        <v>73.900000000000006</v>
      </c>
      <c r="G8" s="38">
        <f>C8+D8+E8+F8</f>
        <v>298.90000000000003</v>
      </c>
      <c r="H8" s="15">
        <v>59.1</v>
      </c>
      <c r="I8" s="15">
        <v>69.099999999999994</v>
      </c>
      <c r="J8" s="15">
        <v>83.6</v>
      </c>
      <c r="K8" s="15">
        <v>68.7</v>
      </c>
      <c r="L8" s="38">
        <f>H8+I8+J8+K8</f>
        <v>280.5</v>
      </c>
      <c r="M8" s="15">
        <v>72</v>
      </c>
      <c r="N8" s="15">
        <v>72.900000000000006</v>
      </c>
      <c r="O8" s="15">
        <v>89.5</v>
      </c>
      <c r="P8" s="15">
        <v>70.599999999999994</v>
      </c>
      <c r="Q8" s="38">
        <f>M8+N8+O8+P8</f>
        <v>305</v>
      </c>
      <c r="R8" s="15">
        <v>76</v>
      </c>
      <c r="S8" s="15">
        <v>78.7</v>
      </c>
      <c r="T8" s="15">
        <v>89.5</v>
      </c>
      <c r="U8" s="15">
        <v>67.8</v>
      </c>
      <c r="V8" s="38">
        <f>R8+S8+T8+U8</f>
        <v>312</v>
      </c>
      <c r="W8" s="15">
        <v>84</v>
      </c>
      <c r="X8" s="15">
        <v>81</v>
      </c>
      <c r="Y8" s="15">
        <v>98.4</v>
      </c>
      <c r="Z8" s="15">
        <v>75.8</v>
      </c>
      <c r="AA8" s="38">
        <f>W8+X8+Y8+Z8+0.1</f>
        <v>339.3</v>
      </c>
      <c r="AB8" s="15">
        <v>88.6</v>
      </c>
      <c r="AC8" s="15">
        <v>88.4</v>
      </c>
      <c r="AD8" s="15">
        <v>108.5</v>
      </c>
      <c r="AE8" s="15">
        <v>92.6</v>
      </c>
      <c r="AF8" s="38">
        <f>AB8+AC8+AD8+AE8</f>
        <v>378.1</v>
      </c>
      <c r="AG8" s="15">
        <v>95.1</v>
      </c>
    </row>
    <row r="9" spans="1:34" ht="12" customHeight="1" x14ac:dyDescent="0.2">
      <c r="A9" s="16" t="s">
        <v>89</v>
      </c>
      <c r="B9" s="17"/>
      <c r="C9" s="15">
        <v>67.900000000000006</v>
      </c>
      <c r="D9" s="15">
        <v>72.2</v>
      </c>
      <c r="E9" s="15">
        <v>84.9</v>
      </c>
      <c r="F9" s="15">
        <v>73.900000000000006</v>
      </c>
      <c r="G9" s="38">
        <f>C9+D9+E9+F9</f>
        <v>298.90000000000003</v>
      </c>
      <c r="H9" s="15">
        <v>60.9</v>
      </c>
      <c r="I9" s="15">
        <v>69.099999999999994</v>
      </c>
      <c r="J9" s="15">
        <v>86.9</v>
      </c>
      <c r="K9" s="15">
        <f>K8+12.2</f>
        <v>80.900000000000006</v>
      </c>
      <c r="L9" s="38">
        <f>H9+I9+J9+K9+1</f>
        <v>298.8</v>
      </c>
      <c r="M9" s="15">
        <f>M8</f>
        <v>72</v>
      </c>
      <c r="N9" s="15">
        <f>N8</f>
        <v>72.900000000000006</v>
      </c>
      <c r="O9" s="15">
        <f>O8</f>
        <v>89.5</v>
      </c>
      <c r="P9" s="15">
        <f>P8</f>
        <v>70.599999999999994</v>
      </c>
      <c r="Q9" s="38">
        <f>M9+N9+O9+P9</f>
        <v>305</v>
      </c>
      <c r="R9" s="15">
        <f>R8</f>
        <v>76</v>
      </c>
      <c r="S9" s="15">
        <f>S8</f>
        <v>78.7</v>
      </c>
      <c r="T9" s="15">
        <f>T8</f>
        <v>89.5</v>
      </c>
      <c r="U9" s="15">
        <f>+U8+3.4+6</f>
        <v>77.2</v>
      </c>
      <c r="V9" s="38">
        <f>R9+S9+T9+U9+1</f>
        <v>322.39999999999998</v>
      </c>
      <c r="W9" s="15">
        <f>W8</f>
        <v>84</v>
      </c>
      <c r="X9" s="15">
        <f>X8</f>
        <v>81</v>
      </c>
      <c r="Y9" s="15">
        <f>Y8+1.7</f>
        <v>100.10000000000001</v>
      </c>
      <c r="Z9" s="15">
        <f>Z8+9</f>
        <v>84.8</v>
      </c>
      <c r="AA9" s="38">
        <f>W9+X9+Y9+Z9</f>
        <v>349.90000000000003</v>
      </c>
      <c r="AB9" s="15">
        <f>AB8</f>
        <v>88.6</v>
      </c>
      <c r="AC9" s="15">
        <f>AC8+3.1</f>
        <v>91.5</v>
      </c>
      <c r="AD9" s="15">
        <f>AD8</f>
        <v>108.5</v>
      </c>
      <c r="AE9" s="15">
        <f>AE8+2.4</f>
        <v>95</v>
      </c>
      <c r="AF9" s="38">
        <f>AB9+AC9+AD9+AE9</f>
        <v>383.6</v>
      </c>
      <c r="AG9" s="15">
        <f>AG8+2.2</f>
        <v>97.3</v>
      </c>
    </row>
    <row r="10" spans="1:34" s="28" customFormat="1" ht="12" customHeight="1" x14ac:dyDescent="0.2">
      <c r="A10" s="25"/>
      <c r="B10" s="26" t="s">
        <v>90</v>
      </c>
      <c r="C10" s="27">
        <f t="shared" ref="C10:U10" si="3">C9/C4</f>
        <v>0.1779816513761468</v>
      </c>
      <c r="D10" s="27">
        <f t="shared" si="3"/>
        <v>0.1854134565998973</v>
      </c>
      <c r="E10" s="27">
        <f t="shared" si="3"/>
        <v>0.21955003878975954</v>
      </c>
      <c r="F10" s="27">
        <f t="shared" si="3"/>
        <v>0.18671045982819606</v>
      </c>
      <c r="G10" s="43">
        <f t="shared" si="3"/>
        <v>0.19241663447920693</v>
      </c>
      <c r="H10" s="27">
        <f t="shared" si="3"/>
        <v>0.16855798505397177</v>
      </c>
      <c r="I10" s="27">
        <f t="shared" si="3"/>
        <v>0.17713406818764416</v>
      </c>
      <c r="J10" s="27">
        <f t="shared" si="3"/>
        <v>0.22011144883485309</v>
      </c>
      <c r="K10" s="27">
        <f t="shared" si="3"/>
        <v>0.20164506480558328</v>
      </c>
      <c r="L10" s="43">
        <f t="shared" si="3"/>
        <v>0.19309810003877473</v>
      </c>
      <c r="M10" s="27">
        <f t="shared" si="3"/>
        <v>0.1883337692911326</v>
      </c>
      <c r="N10" s="27">
        <f t="shared" si="3"/>
        <v>0.19009126466753587</v>
      </c>
      <c r="O10" s="27">
        <f t="shared" si="3"/>
        <v>0.23319437206878582</v>
      </c>
      <c r="P10" s="27">
        <f t="shared" si="3"/>
        <v>0.18309128630705393</v>
      </c>
      <c r="Q10" s="43">
        <f t="shared" si="3"/>
        <v>0.19867118290776448</v>
      </c>
      <c r="R10" s="27">
        <f t="shared" si="3"/>
        <v>0.19963225636984502</v>
      </c>
      <c r="S10" s="27">
        <f t="shared" si="3"/>
        <v>0.20179487179487179</v>
      </c>
      <c r="T10" s="27">
        <f t="shared" si="3"/>
        <v>0.22686945500633712</v>
      </c>
      <c r="U10" s="27">
        <f t="shared" si="3"/>
        <v>0.19094731634924561</v>
      </c>
      <c r="V10" s="43">
        <v>0.2</v>
      </c>
      <c r="W10" s="27">
        <f>W9/W4</f>
        <v>0.2153846153846154</v>
      </c>
      <c r="X10" s="27">
        <f>X9/X4</f>
        <v>0.20610687022900764</v>
      </c>
      <c r="Y10" s="27">
        <f>Y9/Y4</f>
        <v>0.23907332218772392</v>
      </c>
      <c r="Z10" s="27">
        <f>Z9/Z4</f>
        <v>0.19539170506912443</v>
      </c>
      <c r="AA10" s="43">
        <v>0.2</v>
      </c>
      <c r="AB10" s="27">
        <f>AB9/AB4</f>
        <v>0.21303197884106756</v>
      </c>
      <c r="AC10" s="27">
        <f>AC9/AC4</f>
        <v>0.20557178162210737</v>
      </c>
      <c r="AD10" s="27">
        <f>AD9/AD4</f>
        <v>0.23903943599911875</v>
      </c>
      <c r="AE10" s="27">
        <f>AE9/AE4</f>
        <v>0.20105820105820105</v>
      </c>
      <c r="AF10" s="43">
        <v>0.2</v>
      </c>
      <c r="AG10" s="27">
        <f>AG9/AG4</f>
        <v>0.21641459074733094</v>
      </c>
    </row>
    <row r="11" spans="1:34" ht="12" customHeight="1" x14ac:dyDescent="0.2">
      <c r="A11" s="16" t="s">
        <v>12</v>
      </c>
      <c r="B11" s="17"/>
      <c r="C11" s="29">
        <v>0.31</v>
      </c>
      <c r="D11" s="29">
        <v>0.32</v>
      </c>
      <c r="E11" s="29">
        <v>0.38</v>
      </c>
      <c r="F11" s="29">
        <v>0.32</v>
      </c>
      <c r="G11" s="44">
        <f>C11+D11+E11+F11</f>
        <v>1.33</v>
      </c>
      <c r="H11" s="29">
        <v>0.26</v>
      </c>
      <c r="I11" s="29">
        <v>0.3</v>
      </c>
      <c r="J11" s="29">
        <v>0.38</v>
      </c>
      <c r="K11" s="29">
        <v>0.32</v>
      </c>
      <c r="L11" s="44">
        <f>H11+I11+J11+K11</f>
        <v>1.26</v>
      </c>
      <c r="M11" s="29">
        <v>0.32</v>
      </c>
      <c r="N11" s="29">
        <v>0.35</v>
      </c>
      <c r="O11" s="29">
        <v>0.43</v>
      </c>
      <c r="P11" s="29">
        <v>0.31</v>
      </c>
      <c r="Q11" s="44">
        <f>M11+N11+O11+P11</f>
        <v>1.41</v>
      </c>
      <c r="R11" s="29">
        <v>0.37</v>
      </c>
      <c r="S11" s="29">
        <v>0.38</v>
      </c>
      <c r="T11" s="29">
        <v>0.43</v>
      </c>
      <c r="U11" s="29">
        <v>0.35</v>
      </c>
      <c r="V11" s="44">
        <f>R11+S11+T11+U11-0.01</f>
        <v>1.5199999999999998</v>
      </c>
      <c r="W11" s="29">
        <v>0.39</v>
      </c>
      <c r="X11" s="29">
        <v>0.38</v>
      </c>
      <c r="Y11" s="29">
        <v>0.47</v>
      </c>
      <c r="Z11" s="29">
        <v>0.37</v>
      </c>
      <c r="AA11" s="44">
        <f>W11+X11+Y11+Z11</f>
        <v>1.6099999999999999</v>
      </c>
      <c r="AB11" s="29">
        <v>0.43</v>
      </c>
      <c r="AC11" s="29">
        <v>0.7</v>
      </c>
      <c r="AD11" s="29">
        <v>0.53</v>
      </c>
      <c r="AE11" s="29">
        <v>0.45</v>
      </c>
      <c r="AF11" s="44">
        <f>AB11+AC11+AD11+AE11</f>
        <v>2.11</v>
      </c>
      <c r="AG11" s="29">
        <v>0.47</v>
      </c>
    </row>
    <row r="12" spans="1:34" ht="12" customHeight="1" x14ac:dyDescent="0.2">
      <c r="A12" s="16" t="s">
        <v>91</v>
      </c>
      <c r="B12" s="17"/>
      <c r="C12" s="29">
        <v>0.31</v>
      </c>
      <c r="D12" s="29">
        <v>0.32</v>
      </c>
      <c r="E12" s="29">
        <v>0.38</v>
      </c>
      <c r="F12" s="29">
        <v>0.34</v>
      </c>
      <c r="G12" s="44">
        <v>1.35</v>
      </c>
      <c r="H12" s="29">
        <v>0.26</v>
      </c>
      <c r="I12" s="29">
        <v>0.3</v>
      </c>
      <c r="J12" s="29">
        <v>0.4</v>
      </c>
      <c r="K12" s="29">
        <v>0.37</v>
      </c>
      <c r="L12" s="44">
        <v>1.33</v>
      </c>
      <c r="M12" s="29">
        <v>0.32</v>
      </c>
      <c r="N12" s="29">
        <v>0.35</v>
      </c>
      <c r="O12" s="29">
        <v>0.43</v>
      </c>
      <c r="P12" s="29">
        <v>0.31</v>
      </c>
      <c r="Q12" s="44">
        <v>1.41</v>
      </c>
      <c r="R12" s="29">
        <v>0.37</v>
      </c>
      <c r="S12" s="29">
        <v>0.38</v>
      </c>
      <c r="T12" s="29">
        <v>0.43</v>
      </c>
      <c r="U12" s="29">
        <v>0.37</v>
      </c>
      <c r="V12" s="44">
        <v>1.54</v>
      </c>
      <c r="W12" s="29">
        <v>0.39</v>
      </c>
      <c r="X12" s="29">
        <v>0.38</v>
      </c>
      <c r="Y12" s="29">
        <v>0.48</v>
      </c>
      <c r="Z12" s="29">
        <v>0.41</v>
      </c>
      <c r="AA12" s="44">
        <f>W12+X12+Y12+Z12</f>
        <v>1.66</v>
      </c>
      <c r="AB12" s="29">
        <v>0.43</v>
      </c>
      <c r="AC12" s="29">
        <v>0.44</v>
      </c>
      <c r="AD12" s="29">
        <f>AD11</f>
        <v>0.53</v>
      </c>
      <c r="AE12" s="29">
        <v>0.46</v>
      </c>
      <c r="AF12" s="44">
        <f>AB12+AC12+AD12+AE12</f>
        <v>1.8599999999999999</v>
      </c>
      <c r="AG12" s="29">
        <v>0.48</v>
      </c>
    </row>
    <row r="13" spans="1:34" ht="12" customHeight="1" x14ac:dyDescent="0.2">
      <c r="A13" s="16" t="s">
        <v>18</v>
      </c>
      <c r="B13" s="17"/>
      <c r="C13" s="18">
        <v>42</v>
      </c>
      <c r="D13" s="18">
        <v>51</v>
      </c>
      <c r="E13" s="18">
        <v>51</v>
      </c>
      <c r="F13" s="18">
        <v>50</v>
      </c>
      <c r="G13" s="38">
        <f>C13+D13+E13+F13-1</f>
        <v>193</v>
      </c>
      <c r="H13" s="18">
        <v>47</v>
      </c>
      <c r="I13" s="18">
        <v>47</v>
      </c>
      <c r="J13" s="18">
        <v>52</v>
      </c>
      <c r="K13" s="18">
        <v>57</v>
      </c>
      <c r="L13" s="38">
        <f>H13+I13+J13+K13-1</f>
        <v>202</v>
      </c>
      <c r="M13" s="18">
        <v>48</v>
      </c>
      <c r="N13" s="18">
        <v>52</v>
      </c>
      <c r="O13" s="18">
        <v>43</v>
      </c>
      <c r="P13" s="18">
        <v>47</v>
      </c>
      <c r="Q13" s="38">
        <f>M13+N13+O13+P13+1</f>
        <v>191</v>
      </c>
      <c r="R13" s="18">
        <v>52</v>
      </c>
      <c r="S13" s="18">
        <v>49</v>
      </c>
      <c r="T13" s="18">
        <v>46</v>
      </c>
      <c r="U13" s="18">
        <v>50</v>
      </c>
      <c r="V13" s="38">
        <f>R13+S13+T13+U13-1</f>
        <v>196</v>
      </c>
      <c r="W13" s="18">
        <v>44</v>
      </c>
      <c r="X13" s="18">
        <v>56</v>
      </c>
      <c r="Y13" s="18">
        <v>42</v>
      </c>
      <c r="Z13" s="18">
        <f>84-22</f>
        <v>62</v>
      </c>
      <c r="AA13" s="38">
        <f>W13+X13+Y13+Z13</f>
        <v>204</v>
      </c>
      <c r="AB13" s="18">
        <v>53.2</v>
      </c>
      <c r="AC13" s="18">
        <v>59.9</v>
      </c>
      <c r="AD13" s="18">
        <v>56.6</v>
      </c>
      <c r="AE13" s="18">
        <v>70.900000000000006</v>
      </c>
      <c r="AF13" s="38">
        <f>AB13+AC13+AD13+AE13</f>
        <v>240.6</v>
      </c>
      <c r="AG13" s="18">
        <v>53.2</v>
      </c>
      <c r="AH13" s="2"/>
    </row>
    <row r="14" spans="1:34" s="28" customFormat="1" ht="12" customHeight="1" x14ac:dyDescent="0.2">
      <c r="A14" s="25"/>
      <c r="B14" s="26" t="s">
        <v>19</v>
      </c>
      <c r="C14" s="33">
        <f>C13/C4</f>
        <v>0.11009174311926606</v>
      </c>
      <c r="D14" s="33">
        <f t="shared" ref="D14:AB14" si="4">D13/D4</f>
        <v>0.13097072419106318</v>
      </c>
      <c r="E14" s="33">
        <f t="shared" si="4"/>
        <v>0.13188518231186966</v>
      </c>
      <c r="F14" s="33">
        <f t="shared" si="4"/>
        <v>0.12632642748863063</v>
      </c>
      <c r="G14" s="47">
        <f t="shared" si="4"/>
        <v>0.12424359469550664</v>
      </c>
      <c r="H14" s="33">
        <f t="shared" si="4"/>
        <v>0.13008580127318017</v>
      </c>
      <c r="I14" s="33">
        <f t="shared" si="4"/>
        <v>0.12048192771084337</v>
      </c>
      <c r="J14" s="33">
        <f t="shared" si="4"/>
        <v>0.13171225937183384</v>
      </c>
      <c r="K14" s="33">
        <f t="shared" si="4"/>
        <v>0.14207377866400797</v>
      </c>
      <c r="L14" s="47">
        <f t="shared" si="4"/>
        <v>0.13054155357373659</v>
      </c>
      <c r="M14" s="33">
        <f t="shared" si="4"/>
        <v>0.12555584619408841</v>
      </c>
      <c r="N14" s="33">
        <f t="shared" si="4"/>
        <v>0.13559322033898305</v>
      </c>
      <c r="O14" s="33">
        <f t="shared" si="4"/>
        <v>0.11203751954142782</v>
      </c>
      <c r="P14" s="33">
        <f t="shared" si="4"/>
        <v>0.12188796680497925</v>
      </c>
      <c r="Q14" s="47">
        <f t="shared" si="4"/>
        <v>0.12441375716519022</v>
      </c>
      <c r="R14" s="33">
        <f t="shared" si="4"/>
        <v>0.13659049120042027</v>
      </c>
      <c r="S14" s="33">
        <f t="shared" si="4"/>
        <v>0.12564102564102564</v>
      </c>
      <c r="T14" s="33">
        <f t="shared" si="4"/>
        <v>0.11660329531051965</v>
      </c>
      <c r="U14" s="33">
        <f t="shared" si="4"/>
        <v>0.12367054167697254</v>
      </c>
      <c r="V14" s="47">
        <f t="shared" si="4"/>
        <v>0.12496015301243225</v>
      </c>
      <c r="W14" s="33">
        <f t="shared" si="4"/>
        <v>0.11282051282051282</v>
      </c>
      <c r="X14" s="33">
        <f t="shared" si="4"/>
        <v>0.14249363867684478</v>
      </c>
      <c r="Y14" s="33">
        <f t="shared" si="4"/>
        <v>0.10031048483401003</v>
      </c>
      <c r="Z14" s="33">
        <f t="shared" si="4"/>
        <v>0.14285714285714285</v>
      </c>
      <c r="AA14" s="47">
        <f t="shared" si="4"/>
        <v>0.12471724643883353</v>
      </c>
      <c r="AB14" s="33">
        <f t="shared" si="4"/>
        <v>0.12791536427025729</v>
      </c>
      <c r="AC14" s="33">
        <f t="shared" ref="AC14:AD14" si="5">AC13/AC4</f>
        <v>0.13457649966299706</v>
      </c>
      <c r="AD14" s="33">
        <f t="shared" si="5"/>
        <v>0.12469706983917163</v>
      </c>
      <c r="AE14" s="33">
        <f t="shared" ref="AE14:AG14" si="6">AE13/AE4</f>
        <v>0.15005291005291008</v>
      </c>
      <c r="AF14" s="47">
        <f t="shared" si="6"/>
        <v>0.1346089291708627</v>
      </c>
      <c r="AG14" s="33">
        <f t="shared" si="6"/>
        <v>0.11832740213523131</v>
      </c>
      <c r="AH14" s="25"/>
    </row>
    <row r="15" spans="1:34" ht="12" customHeight="1" x14ac:dyDescent="0.2">
      <c r="A15" s="16" t="s">
        <v>30</v>
      </c>
      <c r="B15" s="17"/>
      <c r="C15" s="18">
        <v>0</v>
      </c>
      <c r="D15" s="18">
        <v>0</v>
      </c>
      <c r="E15" s="18">
        <v>0</v>
      </c>
      <c r="F15" s="18">
        <v>0</v>
      </c>
      <c r="G15" s="38">
        <f>C15+D15+E15+F15</f>
        <v>0</v>
      </c>
      <c r="H15" s="18">
        <v>6</v>
      </c>
      <c r="I15" s="18">
        <v>103</v>
      </c>
      <c r="J15" s="18">
        <v>7</v>
      </c>
      <c r="K15" s="18">
        <f>33+39</f>
        <v>72</v>
      </c>
      <c r="L15" s="38">
        <f>H15+I15+J15+K15</f>
        <v>188</v>
      </c>
      <c r="M15" s="18">
        <v>0</v>
      </c>
      <c r="N15" s="18">
        <v>0</v>
      </c>
      <c r="O15" s="18">
        <v>28</v>
      </c>
      <c r="P15" s="18">
        <v>14</v>
      </c>
      <c r="Q15" s="38">
        <f>M15+N15+O15+P15+1</f>
        <v>43</v>
      </c>
      <c r="R15" s="18">
        <v>1</v>
      </c>
      <c r="S15" s="18">
        <v>13</v>
      </c>
      <c r="T15" s="18">
        <v>3</v>
      </c>
      <c r="U15" s="18">
        <v>1</v>
      </c>
      <c r="V15" s="38">
        <f>R15+S15+T15+U15</f>
        <v>18</v>
      </c>
      <c r="W15" s="18">
        <v>9</v>
      </c>
      <c r="X15" s="18">
        <v>15</v>
      </c>
      <c r="Y15" s="18">
        <v>85</v>
      </c>
      <c r="Z15" s="18">
        <f>22-1</f>
        <v>21</v>
      </c>
      <c r="AA15" s="38">
        <f>W15+X15+Y15+Z15</f>
        <v>130</v>
      </c>
      <c r="AB15" s="18">
        <v>0</v>
      </c>
      <c r="AC15" s="18">
        <v>106</v>
      </c>
      <c r="AD15" s="18">
        <v>4</v>
      </c>
      <c r="AE15" s="18">
        <v>0</v>
      </c>
      <c r="AF15" s="38">
        <f>AB15+AC15+AD15+AE15</f>
        <v>110</v>
      </c>
      <c r="AG15" s="18">
        <v>0</v>
      </c>
      <c r="AH15" s="2"/>
    </row>
    <row r="16" spans="1:34" s="3" customFormat="1" ht="12" customHeight="1" x14ac:dyDescent="0.2">
      <c r="A16" s="16" t="s">
        <v>20</v>
      </c>
      <c r="B16" s="21"/>
      <c r="C16" s="18">
        <f t="shared" ref="C16:F16" si="7">C15+C13</f>
        <v>42</v>
      </c>
      <c r="D16" s="18">
        <f t="shared" si="7"/>
        <v>51</v>
      </c>
      <c r="E16" s="18">
        <f t="shared" si="7"/>
        <v>51</v>
      </c>
      <c r="F16" s="18">
        <f t="shared" si="7"/>
        <v>50</v>
      </c>
      <c r="G16" s="38">
        <f>C16+D16+E16+F16-1</f>
        <v>193</v>
      </c>
      <c r="H16" s="18">
        <f t="shared" ref="H16" si="8">H15+H13</f>
        <v>53</v>
      </c>
      <c r="I16" s="18">
        <f>I15+I13-1</f>
        <v>149</v>
      </c>
      <c r="J16" s="18">
        <f>J15+J13</f>
        <v>59</v>
      </c>
      <c r="K16" s="18">
        <f>K15+K13-1</f>
        <v>128</v>
      </c>
      <c r="L16" s="37">
        <f>L15+L13</f>
        <v>390</v>
      </c>
      <c r="M16" s="18">
        <f t="shared" ref="M16:O16" si="9">M15+M13</f>
        <v>48</v>
      </c>
      <c r="N16" s="18">
        <f t="shared" si="9"/>
        <v>52</v>
      </c>
      <c r="O16" s="18">
        <f t="shared" si="9"/>
        <v>71</v>
      </c>
      <c r="P16" s="18">
        <f>P15+P13+1</f>
        <v>62</v>
      </c>
      <c r="Q16" s="38">
        <f>M16+N16+O16+P16+2</f>
        <v>235</v>
      </c>
      <c r="R16" s="18">
        <f>R15+R13-1</f>
        <v>52</v>
      </c>
      <c r="S16" s="18">
        <f>S15+S13</f>
        <v>62</v>
      </c>
      <c r="T16" s="18">
        <f>T15+T13</f>
        <v>49</v>
      </c>
      <c r="U16" s="18">
        <f>U15+U13-1</f>
        <v>50</v>
      </c>
      <c r="V16" s="38">
        <f>R16+S16+T16+U16</f>
        <v>213</v>
      </c>
      <c r="W16" s="18">
        <f>W15+W13</f>
        <v>53</v>
      </c>
      <c r="X16" s="18">
        <f>X15+X13</f>
        <v>71</v>
      </c>
      <c r="Y16" s="18">
        <f>Y15+Y13</f>
        <v>127</v>
      </c>
      <c r="Z16" s="18">
        <f>Z15+Z13</f>
        <v>83</v>
      </c>
      <c r="AA16" s="38">
        <f>W16+X16+Y16+Z16</f>
        <v>334</v>
      </c>
      <c r="AB16" s="18">
        <f>AB15+AB13</f>
        <v>53.2</v>
      </c>
      <c r="AC16" s="18">
        <f>AC15+AC13</f>
        <v>165.9</v>
      </c>
      <c r="AD16" s="18">
        <f>AD15+AD13</f>
        <v>60.6</v>
      </c>
      <c r="AE16" s="18">
        <f>AE15+AE13</f>
        <v>70.900000000000006</v>
      </c>
      <c r="AF16" s="38">
        <f>AB16+AC16+AD16+AE16</f>
        <v>350.6</v>
      </c>
      <c r="AG16" s="18">
        <v>52.8</v>
      </c>
      <c r="AH16" s="57"/>
    </row>
    <row r="17" spans="1:34" ht="12" customHeight="1" x14ac:dyDescent="0.2">
      <c r="A17" s="16" t="s">
        <v>14</v>
      </c>
      <c r="B17" s="17"/>
      <c r="C17" s="18">
        <v>37</v>
      </c>
      <c r="D17" s="18">
        <v>47</v>
      </c>
      <c r="E17" s="18">
        <v>37</v>
      </c>
      <c r="F17" s="18">
        <v>34</v>
      </c>
      <c r="G17" s="38">
        <f>C17+D17+E17+F17</f>
        <v>155</v>
      </c>
      <c r="H17" s="18">
        <v>37</v>
      </c>
      <c r="I17" s="18">
        <v>-30</v>
      </c>
      <c r="J17" s="18">
        <v>51</v>
      </c>
      <c r="K17" s="18">
        <v>26</v>
      </c>
      <c r="L17" s="38">
        <f>H17+I17+J17+K17</f>
        <v>84</v>
      </c>
      <c r="M17" s="18">
        <v>39</v>
      </c>
      <c r="N17" s="18">
        <v>64</v>
      </c>
      <c r="O17" s="18">
        <v>39</v>
      </c>
      <c r="P17" s="18">
        <v>42</v>
      </c>
      <c r="Q17" s="38">
        <f>M17+N17+O17+P17+1</f>
        <v>185</v>
      </c>
      <c r="R17" s="18">
        <v>68</v>
      </c>
      <c r="S17" s="18">
        <v>70</v>
      </c>
      <c r="T17" s="18">
        <v>85</v>
      </c>
      <c r="U17" s="18">
        <v>30</v>
      </c>
      <c r="V17" s="38">
        <f>R17+S17+T17+U17</f>
        <v>253</v>
      </c>
      <c r="W17" s="18">
        <v>64</v>
      </c>
      <c r="X17" s="18">
        <v>69</v>
      </c>
      <c r="Y17" s="18">
        <v>47</v>
      </c>
      <c r="Z17" s="18">
        <v>-115</v>
      </c>
      <c r="AA17" s="38">
        <f>W17+X17+Y17+Z17</f>
        <v>65</v>
      </c>
      <c r="AB17" s="18">
        <v>63</v>
      </c>
      <c r="AC17" s="18">
        <v>76</v>
      </c>
      <c r="AD17" s="18">
        <v>113</v>
      </c>
      <c r="AE17" s="18">
        <v>48</v>
      </c>
      <c r="AF17" s="38">
        <f>AB17+AC17+AD17+AE17</f>
        <v>300</v>
      </c>
      <c r="AG17" s="18">
        <v>52</v>
      </c>
      <c r="AH17" s="2"/>
    </row>
    <row r="18" spans="1:34" ht="13.5" customHeight="1" x14ac:dyDescent="0.25">
      <c r="A18" s="7" t="s">
        <v>51</v>
      </c>
      <c r="B18" s="8"/>
      <c r="C18" s="9"/>
      <c r="D18" s="9"/>
      <c r="E18" s="9"/>
      <c r="F18" s="9"/>
      <c r="G18" s="36"/>
      <c r="H18" s="9"/>
      <c r="I18" s="9"/>
      <c r="J18" s="9"/>
      <c r="K18" s="9"/>
      <c r="L18" s="36"/>
      <c r="M18" s="9"/>
      <c r="N18" s="9"/>
      <c r="O18" s="9"/>
      <c r="P18" s="9"/>
      <c r="Q18" s="36"/>
      <c r="R18" s="9"/>
      <c r="S18" s="9"/>
      <c r="T18" s="9"/>
      <c r="U18" s="9"/>
      <c r="V18" s="36"/>
      <c r="W18" s="9"/>
      <c r="X18" s="9"/>
      <c r="Y18" s="9"/>
      <c r="Z18" s="9"/>
      <c r="AA18" s="36"/>
      <c r="AB18" s="9"/>
      <c r="AC18" s="9"/>
      <c r="AD18" s="9"/>
      <c r="AE18" s="9"/>
      <c r="AF18" s="36"/>
      <c r="AG18" s="9"/>
      <c r="AH18" s="2"/>
    </row>
    <row r="19" spans="1:34" ht="12" customHeight="1" x14ac:dyDescent="0.2">
      <c r="A19" s="16" t="s">
        <v>9</v>
      </c>
      <c r="B19" s="22"/>
      <c r="C19" s="23">
        <v>231.3</v>
      </c>
      <c r="D19" s="23">
        <v>239.3</v>
      </c>
      <c r="E19" s="23">
        <v>244.4</v>
      </c>
      <c r="F19" s="23">
        <v>247.4</v>
      </c>
      <c r="G19" s="38">
        <f>C19+D19+E19+F19</f>
        <v>962.4</v>
      </c>
      <c r="H19" s="23">
        <v>219.8</v>
      </c>
      <c r="I19" s="23">
        <v>238.8</v>
      </c>
      <c r="J19" s="23">
        <v>246.7</v>
      </c>
      <c r="K19" s="23">
        <v>243.8</v>
      </c>
      <c r="L19" s="38">
        <f>H19+I19+J19+K19</f>
        <v>949.09999999999991</v>
      </c>
      <c r="M19" s="23">
        <v>233.3</v>
      </c>
      <c r="N19" s="23">
        <v>239.4</v>
      </c>
      <c r="O19" s="23">
        <v>242</v>
      </c>
      <c r="P19" s="23">
        <v>239.4</v>
      </c>
      <c r="Q19" s="38">
        <f>M19+N19+O19+P19</f>
        <v>954.1</v>
      </c>
      <c r="R19" s="23">
        <v>235.5</v>
      </c>
      <c r="S19" s="23">
        <v>242.9</v>
      </c>
      <c r="T19" s="23">
        <v>250.6</v>
      </c>
      <c r="U19" s="23">
        <v>254.1</v>
      </c>
      <c r="V19" s="38">
        <f>R19+S19+T19+U19</f>
        <v>983.1</v>
      </c>
      <c r="W19" s="23">
        <v>243.7</v>
      </c>
      <c r="X19" s="23">
        <v>245.7</v>
      </c>
      <c r="Y19" s="23">
        <v>268.10000000000002</v>
      </c>
      <c r="Z19" s="23">
        <v>271.8</v>
      </c>
      <c r="AA19" s="38">
        <f>W19+X19+Y19+Z19</f>
        <v>1029.3</v>
      </c>
      <c r="AB19" s="23">
        <v>261.2</v>
      </c>
      <c r="AC19" s="23">
        <v>277.7</v>
      </c>
      <c r="AD19" s="23">
        <v>291.60000000000002</v>
      </c>
      <c r="AE19" s="23">
        <v>294.45999999999998</v>
      </c>
      <c r="AF19" s="38">
        <f>AB19+AC19+AD19+AE19</f>
        <v>1124.96</v>
      </c>
      <c r="AG19" s="23">
        <v>279.2</v>
      </c>
      <c r="AH19" s="2"/>
    </row>
    <row r="20" spans="1:34" ht="12" customHeight="1" x14ac:dyDescent="0.2">
      <c r="A20" s="16" t="s">
        <v>10</v>
      </c>
      <c r="B20" s="22"/>
      <c r="C20" s="24">
        <v>73.7</v>
      </c>
      <c r="D20" s="24">
        <v>74.099999999999994</v>
      </c>
      <c r="E20" s="24">
        <v>82.7</v>
      </c>
      <c r="F20" s="24">
        <v>76.5</v>
      </c>
      <c r="G20" s="38">
        <f>C20+D20+E20+F20</f>
        <v>307</v>
      </c>
      <c r="H20" s="24">
        <v>62.9</v>
      </c>
      <c r="I20" s="24">
        <v>74.099999999999994</v>
      </c>
      <c r="J20" s="24">
        <v>84.8</v>
      </c>
      <c r="K20" s="24">
        <v>73.400000000000006</v>
      </c>
      <c r="L20" s="38">
        <f>H20+I20+J20+K20</f>
        <v>295.20000000000005</v>
      </c>
      <c r="M20" s="24">
        <v>76.3</v>
      </c>
      <c r="N20" s="24">
        <v>79.5</v>
      </c>
      <c r="O20" s="24">
        <v>89.9</v>
      </c>
      <c r="P20" s="24">
        <v>81.2</v>
      </c>
      <c r="Q20" s="38">
        <f>M20+N20+O20+P20</f>
        <v>326.90000000000003</v>
      </c>
      <c r="R20" s="24">
        <v>82.1</v>
      </c>
      <c r="S20" s="24">
        <v>86.3</v>
      </c>
      <c r="T20" s="24">
        <v>93.9</v>
      </c>
      <c r="U20" s="24">
        <v>85.5</v>
      </c>
      <c r="V20" s="38">
        <f>R20+S20+T20+U20</f>
        <v>347.79999999999995</v>
      </c>
      <c r="W20" s="24">
        <v>85.5</v>
      </c>
      <c r="X20" s="24">
        <v>84.4</v>
      </c>
      <c r="Y20" s="24">
        <v>97</v>
      </c>
      <c r="Z20" s="24">
        <v>87.1</v>
      </c>
      <c r="AA20" s="38">
        <f>W20+X20+Y20+Z20</f>
        <v>354</v>
      </c>
      <c r="AB20" s="24">
        <v>91.6</v>
      </c>
      <c r="AC20" s="24">
        <v>97.1</v>
      </c>
      <c r="AD20" s="24">
        <v>103.6</v>
      </c>
      <c r="AE20" s="24">
        <v>96.1</v>
      </c>
      <c r="AF20" s="38">
        <f>AB20+AC20+AD20+AE20</f>
        <v>388.4</v>
      </c>
      <c r="AG20" s="24">
        <v>100.3</v>
      </c>
      <c r="AH20" s="2"/>
    </row>
    <row r="21" spans="1:34" ht="12" customHeight="1" x14ac:dyDescent="0.2">
      <c r="A21" s="16" t="s">
        <v>87</v>
      </c>
      <c r="B21" s="17"/>
      <c r="C21" s="24">
        <v>73.7</v>
      </c>
      <c r="D21" s="24">
        <v>74.099999999999994</v>
      </c>
      <c r="E21" s="24">
        <v>82.7</v>
      </c>
      <c r="F21" s="24">
        <v>76.5</v>
      </c>
      <c r="G21" s="38">
        <f>C21+D21+E21+F21</f>
        <v>307</v>
      </c>
      <c r="H21" s="24">
        <v>63.4</v>
      </c>
      <c r="I21" s="24">
        <v>74.099999999999994</v>
      </c>
      <c r="J21" s="24">
        <v>87.5</v>
      </c>
      <c r="K21" s="24">
        <f>K20+5.8</f>
        <v>79.2</v>
      </c>
      <c r="L21" s="38">
        <f>H21+I21+J21+K21</f>
        <v>304.2</v>
      </c>
      <c r="M21" s="24">
        <f>M20</f>
        <v>76.3</v>
      </c>
      <c r="N21" s="24">
        <f>N20</f>
        <v>79.5</v>
      </c>
      <c r="O21" s="24">
        <v>89.9</v>
      </c>
      <c r="P21" s="24">
        <v>81.2</v>
      </c>
      <c r="Q21" s="38">
        <f>M21+N21+O21+P21</f>
        <v>326.90000000000003</v>
      </c>
      <c r="R21" s="24">
        <f>R20</f>
        <v>82.1</v>
      </c>
      <c r="S21" s="24">
        <f>S20</f>
        <v>86.3</v>
      </c>
      <c r="T21" s="24">
        <f>T20</f>
        <v>93.9</v>
      </c>
      <c r="U21" s="24">
        <f>+U20+1.2</f>
        <v>86.7</v>
      </c>
      <c r="V21" s="38">
        <f>R21+S21+T21+U21</f>
        <v>348.99999999999994</v>
      </c>
      <c r="W21" s="24">
        <f>W20</f>
        <v>85.5</v>
      </c>
      <c r="X21" s="24">
        <f>X20</f>
        <v>84.4</v>
      </c>
      <c r="Y21" s="24">
        <f>Y20+0.68</f>
        <v>97.68</v>
      </c>
      <c r="Z21" s="24">
        <f>Z20</f>
        <v>87.1</v>
      </c>
      <c r="AA21" s="38">
        <f>W21+X21+Y21+Z21</f>
        <v>354.68000000000006</v>
      </c>
      <c r="AB21" s="24">
        <f>AB20</f>
        <v>91.6</v>
      </c>
      <c r="AC21" s="24">
        <f>AC20+2.3</f>
        <v>99.399999999999991</v>
      </c>
      <c r="AD21" s="24">
        <f>AD20</f>
        <v>103.6</v>
      </c>
      <c r="AE21" s="24">
        <f>AE20+0.6</f>
        <v>96.699999999999989</v>
      </c>
      <c r="AF21" s="38">
        <f>AB21+AC21+AD21+AE21</f>
        <v>391.3</v>
      </c>
      <c r="AG21" s="24">
        <f>AG20</f>
        <v>100.3</v>
      </c>
      <c r="AH21" s="2"/>
    </row>
    <row r="22" spans="1:34" s="28" customFormat="1" ht="12" customHeight="1" x14ac:dyDescent="0.2">
      <c r="A22" s="25"/>
      <c r="B22" s="26" t="s">
        <v>88</v>
      </c>
      <c r="C22" s="27">
        <f t="shared" ref="C22:D22" si="10">C21/C19</f>
        <v>0.31863380890618243</v>
      </c>
      <c r="D22" s="27">
        <f t="shared" si="10"/>
        <v>0.30965315503552021</v>
      </c>
      <c r="E22" s="27">
        <f t="shared" ref="E22:I22" si="11">E21/E19</f>
        <v>0.338379705400982</v>
      </c>
      <c r="F22" s="27">
        <f t="shared" si="11"/>
        <v>0.30921584478577202</v>
      </c>
      <c r="G22" s="43">
        <f t="shared" si="11"/>
        <v>0.3189941812136326</v>
      </c>
      <c r="H22" s="27">
        <f t="shared" si="11"/>
        <v>0.28844404003639668</v>
      </c>
      <c r="I22" s="27">
        <f t="shared" si="11"/>
        <v>0.31030150753768843</v>
      </c>
      <c r="J22" s="27">
        <f t="shared" ref="J22:M22" si="12">J21/J19</f>
        <v>0.35468179975678965</v>
      </c>
      <c r="K22" s="33">
        <f t="shared" si="12"/>
        <v>0.32485643970467598</v>
      </c>
      <c r="L22" s="47">
        <f t="shared" si="12"/>
        <v>0.3205141713201981</v>
      </c>
      <c r="M22" s="33">
        <f t="shared" si="12"/>
        <v>0.32704672096013715</v>
      </c>
      <c r="N22" s="33">
        <f t="shared" ref="N22:S22" si="13">N21/N19</f>
        <v>0.33208020050125314</v>
      </c>
      <c r="O22" s="33">
        <f t="shared" si="13"/>
        <v>0.37148760330578517</v>
      </c>
      <c r="P22" s="33">
        <f t="shared" si="13"/>
        <v>0.33918128654970758</v>
      </c>
      <c r="Q22" s="47">
        <f t="shared" si="13"/>
        <v>0.34262655906089512</v>
      </c>
      <c r="R22" s="33">
        <f t="shared" si="13"/>
        <v>0.34861995753715497</v>
      </c>
      <c r="S22" s="33">
        <f t="shared" si="13"/>
        <v>0.35529024289831207</v>
      </c>
      <c r="T22" s="33">
        <f t="shared" ref="T22:W22" si="14">T21/T19</f>
        <v>0.37470071827613732</v>
      </c>
      <c r="U22" s="33">
        <f t="shared" si="14"/>
        <v>0.34120425029515938</v>
      </c>
      <c r="V22" s="47">
        <f t="shared" si="14"/>
        <v>0.35499949140474002</v>
      </c>
      <c r="W22" s="33">
        <f t="shared" si="14"/>
        <v>0.35084119819450144</v>
      </c>
      <c r="X22" s="33">
        <f t="shared" ref="X22:Y22" si="15">X21/X19</f>
        <v>0.34350834350834353</v>
      </c>
      <c r="Y22" s="33">
        <f t="shared" si="15"/>
        <v>0.36434166355837372</v>
      </c>
      <c r="Z22" s="33">
        <f t="shared" ref="Z22:AB22" si="16">Z21/Z19</f>
        <v>0.32045621780721117</v>
      </c>
      <c r="AA22" s="47">
        <f t="shared" si="16"/>
        <v>0.34458369765860303</v>
      </c>
      <c r="AB22" s="33">
        <f t="shared" si="16"/>
        <v>0.35068912710566613</v>
      </c>
      <c r="AC22" s="33">
        <f t="shared" ref="AC22:AD22" si="17">AC21/AC19</f>
        <v>0.35794022326251351</v>
      </c>
      <c r="AD22" s="33">
        <f t="shared" si="17"/>
        <v>0.35528120713305894</v>
      </c>
      <c r="AE22" s="33">
        <f t="shared" ref="AE22:AG22" si="18">AE21/AE19</f>
        <v>0.32839774502479113</v>
      </c>
      <c r="AF22" s="47">
        <f t="shared" si="18"/>
        <v>0.34783458967429953</v>
      </c>
      <c r="AG22" s="33">
        <f t="shared" si="18"/>
        <v>0.35924068767908313</v>
      </c>
      <c r="AH22" s="25"/>
    </row>
    <row r="23" spans="1:34" ht="12" customHeight="1" x14ac:dyDescent="0.2">
      <c r="A23" s="16" t="s">
        <v>11</v>
      </c>
      <c r="B23" s="22"/>
      <c r="C23" s="24">
        <v>43.1</v>
      </c>
      <c r="D23" s="24">
        <v>45.9</v>
      </c>
      <c r="E23" s="24">
        <v>54.8</v>
      </c>
      <c r="F23" s="24">
        <v>48.2</v>
      </c>
      <c r="G23" s="38">
        <f>C23+D23+E23+F23</f>
        <v>192</v>
      </c>
      <c r="H23" s="24">
        <v>34.4</v>
      </c>
      <c r="I23" s="24">
        <v>44.3</v>
      </c>
      <c r="J23" s="24">
        <v>54.2</v>
      </c>
      <c r="K23" s="24">
        <v>44.7</v>
      </c>
      <c r="L23" s="38">
        <f>H23+I23+J23+K23</f>
        <v>177.59999999999997</v>
      </c>
      <c r="M23" s="24">
        <v>45.5</v>
      </c>
      <c r="N23" s="24">
        <v>48.8</v>
      </c>
      <c r="O23" s="24">
        <v>59.8</v>
      </c>
      <c r="P23" s="24">
        <v>50.1</v>
      </c>
      <c r="Q23" s="38">
        <f>M23+N23+O23+P23</f>
        <v>204.2</v>
      </c>
      <c r="R23" s="24">
        <v>52.4</v>
      </c>
      <c r="S23" s="24">
        <v>57.2</v>
      </c>
      <c r="T23" s="24">
        <v>62.3</v>
      </c>
      <c r="U23" s="24">
        <v>49.6</v>
      </c>
      <c r="V23" s="38">
        <f>R23+S23+T23+U23-1</f>
        <v>220.49999999999997</v>
      </c>
      <c r="W23" s="24">
        <v>52.6</v>
      </c>
      <c r="X23" s="24">
        <v>51.5</v>
      </c>
      <c r="Y23" s="24">
        <v>62.8</v>
      </c>
      <c r="Z23" s="24">
        <v>43.6</v>
      </c>
      <c r="AA23" s="38">
        <f>W23+X23+Y23+Z23-1</f>
        <v>209.49999999999997</v>
      </c>
      <c r="AB23" s="24">
        <v>58.1</v>
      </c>
      <c r="AC23" s="24">
        <v>61.2</v>
      </c>
      <c r="AD23" s="24">
        <v>67.7</v>
      </c>
      <c r="AE23" s="24">
        <v>60</v>
      </c>
      <c r="AF23" s="38">
        <f>AB23+AC23+AD23+AE23</f>
        <v>247</v>
      </c>
      <c r="AG23" s="24">
        <v>63.7</v>
      </c>
      <c r="AH23" s="2"/>
    </row>
    <row r="24" spans="1:34" ht="12" customHeight="1" x14ac:dyDescent="0.2">
      <c r="A24" s="16" t="s">
        <v>89</v>
      </c>
      <c r="B24" s="17"/>
      <c r="C24" s="24">
        <v>43.1</v>
      </c>
      <c r="D24" s="24">
        <v>45.9</v>
      </c>
      <c r="E24" s="24">
        <v>54.8</v>
      </c>
      <c r="F24" s="24">
        <v>48.2</v>
      </c>
      <c r="G24" s="38">
        <f>C24+D24+E24+F24</f>
        <v>192</v>
      </c>
      <c r="H24" s="24">
        <v>34.9</v>
      </c>
      <c r="I24" s="24">
        <v>44.3</v>
      </c>
      <c r="J24" s="24">
        <v>56.9</v>
      </c>
      <c r="K24" s="24">
        <f>K23+5.8</f>
        <v>50.5</v>
      </c>
      <c r="L24" s="38">
        <f>H24+I24+J24+K24</f>
        <v>186.6</v>
      </c>
      <c r="M24" s="24">
        <f>M23</f>
        <v>45.5</v>
      </c>
      <c r="N24" s="24">
        <f>N23</f>
        <v>48.8</v>
      </c>
      <c r="O24" s="24">
        <v>59.8</v>
      </c>
      <c r="P24" s="24">
        <v>50.1</v>
      </c>
      <c r="Q24" s="38">
        <f>M24+N24+O24+P24</f>
        <v>204.2</v>
      </c>
      <c r="R24" s="24">
        <f>R23</f>
        <v>52.4</v>
      </c>
      <c r="S24" s="24">
        <f>S23</f>
        <v>57.2</v>
      </c>
      <c r="T24" s="24">
        <f>T23</f>
        <v>62.3</v>
      </c>
      <c r="U24" s="24">
        <f>+U23+1.2+6</f>
        <v>56.800000000000004</v>
      </c>
      <c r="V24" s="38">
        <f>R24+S24+T24+U24</f>
        <v>228.7</v>
      </c>
      <c r="W24" s="24">
        <f>W23</f>
        <v>52.6</v>
      </c>
      <c r="X24" s="24">
        <f>X23</f>
        <v>51.5</v>
      </c>
      <c r="Y24" s="24">
        <f>Y23+0.68</f>
        <v>63.48</v>
      </c>
      <c r="Z24" s="24">
        <f>Z23+9</f>
        <v>52.6</v>
      </c>
      <c r="AA24" s="38">
        <f>W24+X24+Y24+Z24</f>
        <v>220.17999999999998</v>
      </c>
      <c r="AB24" s="24">
        <f>AB23</f>
        <v>58.1</v>
      </c>
      <c r="AC24" s="24">
        <f>AC23+2.3</f>
        <v>63.5</v>
      </c>
      <c r="AD24" s="24">
        <f>AD23</f>
        <v>67.7</v>
      </c>
      <c r="AE24" s="24">
        <f>AE23+0.6</f>
        <v>60.6</v>
      </c>
      <c r="AF24" s="38">
        <f>AB24+AC24+AD24+AE24</f>
        <v>249.9</v>
      </c>
      <c r="AG24" s="24">
        <f>AG23</f>
        <v>63.7</v>
      </c>
    </row>
    <row r="25" spans="1:34" s="28" customFormat="1" ht="12" customHeight="1" x14ac:dyDescent="0.2">
      <c r="A25" s="25"/>
      <c r="B25" s="26" t="s">
        <v>90</v>
      </c>
      <c r="C25" s="27">
        <f t="shared" ref="C25" si="19">C24/C19</f>
        <v>0.18633808906182447</v>
      </c>
      <c r="D25" s="27">
        <f t="shared" ref="D25:E25" si="20">D24/D19</f>
        <v>0.19180944421228582</v>
      </c>
      <c r="E25" s="27">
        <f t="shared" si="20"/>
        <v>0.22422258592471356</v>
      </c>
      <c r="F25" s="27">
        <f t="shared" ref="F25:I25" si="21">F24/F19</f>
        <v>0.1948261924009701</v>
      </c>
      <c r="G25" s="43">
        <f t="shared" si="21"/>
        <v>0.19950124688279303</v>
      </c>
      <c r="H25" s="27">
        <f t="shared" si="21"/>
        <v>0.15878070973612374</v>
      </c>
      <c r="I25" s="27">
        <f t="shared" si="21"/>
        <v>0.18551088777219429</v>
      </c>
      <c r="J25" s="27">
        <f t="shared" ref="J25:M25" si="22">J24/J19</f>
        <v>0.23064450749898663</v>
      </c>
      <c r="K25" s="27">
        <f t="shared" si="22"/>
        <v>0.20713699753896636</v>
      </c>
      <c r="L25" s="43">
        <f t="shared" si="22"/>
        <v>0.19660731219049626</v>
      </c>
      <c r="M25" s="27">
        <f t="shared" si="22"/>
        <v>0.19502786112301757</v>
      </c>
      <c r="N25" s="27">
        <f t="shared" ref="N25:S25" si="23">N24/N19</f>
        <v>0.20384294068504594</v>
      </c>
      <c r="O25" s="27">
        <f t="shared" si="23"/>
        <v>0.2471074380165289</v>
      </c>
      <c r="P25" s="27">
        <f t="shared" si="23"/>
        <v>0.20927318295739347</v>
      </c>
      <c r="Q25" s="43">
        <f t="shared" si="23"/>
        <v>0.21402368724452361</v>
      </c>
      <c r="R25" s="27">
        <f t="shared" si="23"/>
        <v>0.22250530785562633</v>
      </c>
      <c r="S25" s="27">
        <f t="shared" si="23"/>
        <v>0.23548785508439687</v>
      </c>
      <c r="T25" s="27">
        <f t="shared" ref="T25:W25" si="24">T24/T19</f>
        <v>0.24860335195530725</v>
      </c>
      <c r="U25" s="27">
        <f t="shared" si="24"/>
        <v>0.22353404171585992</v>
      </c>
      <c r="V25" s="43">
        <f t="shared" si="24"/>
        <v>0.23263147187468211</v>
      </c>
      <c r="W25" s="27">
        <f t="shared" si="24"/>
        <v>0.21583914649158803</v>
      </c>
      <c r="X25" s="27">
        <f t="shared" ref="X25:Y25" si="25">X24/X19</f>
        <v>0.20960520960520962</v>
      </c>
      <c r="Y25" s="27">
        <f t="shared" si="25"/>
        <v>0.23677732189481535</v>
      </c>
      <c r="Z25" s="27">
        <f t="shared" ref="Z25:AB25" si="26">Z24/Z19</f>
        <v>0.19352465047829287</v>
      </c>
      <c r="AA25" s="43">
        <f t="shared" si="26"/>
        <v>0.21391236762848537</v>
      </c>
      <c r="AB25" s="27">
        <f t="shared" si="26"/>
        <v>0.22243491577335378</v>
      </c>
      <c r="AC25" s="27">
        <f t="shared" ref="AC25:AD25" si="27">AC24/AC19</f>
        <v>0.22866402592725965</v>
      </c>
      <c r="AD25" s="27">
        <f t="shared" si="27"/>
        <v>0.23216735253772289</v>
      </c>
      <c r="AE25" s="27">
        <f t="shared" ref="AE25:AG25" si="28">AE24/AE19</f>
        <v>0.20580044827820418</v>
      </c>
      <c r="AF25" s="43">
        <f t="shared" si="28"/>
        <v>0.22214123168823779</v>
      </c>
      <c r="AG25" s="27">
        <f t="shared" si="28"/>
        <v>0.2281518624641834</v>
      </c>
    </row>
    <row r="26" spans="1:34" ht="12" customHeight="1" x14ac:dyDescent="0.2">
      <c r="A26" s="16" t="s">
        <v>21</v>
      </c>
      <c r="B26" s="22"/>
      <c r="C26" s="24">
        <v>24</v>
      </c>
      <c r="D26" s="24">
        <v>30</v>
      </c>
      <c r="E26" s="24">
        <v>30.4</v>
      </c>
      <c r="F26" s="24">
        <v>29.3</v>
      </c>
      <c r="G26" s="38">
        <f>C26+D26+E26+F26</f>
        <v>113.7</v>
      </c>
      <c r="H26" s="24">
        <v>26.7</v>
      </c>
      <c r="I26" s="24">
        <v>24.9</v>
      </c>
      <c r="J26" s="24">
        <v>32.5</v>
      </c>
      <c r="K26" s="24">
        <v>48.2</v>
      </c>
      <c r="L26" s="38">
        <f>H26+I26+J26+K26</f>
        <v>132.30000000000001</v>
      </c>
      <c r="M26" s="24">
        <v>25.45</v>
      </c>
      <c r="N26" s="24">
        <v>27.9</v>
      </c>
      <c r="O26" s="24">
        <v>24</v>
      </c>
      <c r="P26" s="24">
        <v>27.5</v>
      </c>
      <c r="Q26" s="38">
        <f>M26+N26+O26+P26</f>
        <v>104.85</v>
      </c>
      <c r="R26" s="24">
        <v>29.2</v>
      </c>
      <c r="S26" s="24">
        <v>27.3</v>
      </c>
      <c r="T26" s="24">
        <v>26</v>
      </c>
      <c r="U26" s="24">
        <v>27.9</v>
      </c>
      <c r="V26" s="38">
        <f>R26+S26+T26+U26+1</f>
        <v>111.4</v>
      </c>
      <c r="W26" s="24">
        <v>27.3</v>
      </c>
      <c r="X26" s="24">
        <v>34.799999999999997</v>
      </c>
      <c r="Y26" s="24">
        <v>26.6</v>
      </c>
      <c r="Z26" s="24">
        <v>54.4</v>
      </c>
      <c r="AA26" s="38">
        <f>W26+X26+Y26+Z26+1</f>
        <v>144.1</v>
      </c>
      <c r="AB26" s="24">
        <v>34.799999999999997</v>
      </c>
      <c r="AC26" s="24">
        <f>43.1-4.2</f>
        <v>38.9</v>
      </c>
      <c r="AD26" s="24">
        <v>38.799999999999997</v>
      </c>
      <c r="AE26" s="24">
        <v>47.5</v>
      </c>
      <c r="AF26" s="38">
        <f>AB26+AC26+AD26+AE26</f>
        <v>160</v>
      </c>
      <c r="AG26" s="24">
        <v>35.299999999999997</v>
      </c>
    </row>
    <row r="27" spans="1:34" ht="13.5" customHeight="1" x14ac:dyDescent="0.25">
      <c r="A27" s="7" t="s">
        <v>52</v>
      </c>
      <c r="B27" s="9"/>
      <c r="C27" s="9"/>
      <c r="D27" s="9"/>
      <c r="E27" s="9"/>
      <c r="F27" s="9"/>
      <c r="G27" s="36"/>
      <c r="H27" s="9"/>
      <c r="I27" s="9"/>
      <c r="J27" s="9"/>
      <c r="K27" s="9"/>
      <c r="L27" s="36"/>
      <c r="M27" s="9"/>
      <c r="N27" s="9"/>
      <c r="O27" s="9"/>
      <c r="P27" s="9"/>
      <c r="Q27" s="36"/>
      <c r="R27" s="9"/>
      <c r="S27" s="9"/>
      <c r="T27" s="9"/>
      <c r="U27" s="9"/>
      <c r="V27" s="36"/>
      <c r="W27" s="9"/>
      <c r="X27" s="9"/>
      <c r="Y27" s="9"/>
      <c r="Z27" s="9"/>
      <c r="AA27" s="36"/>
      <c r="AB27" s="9"/>
      <c r="AC27" s="9"/>
      <c r="AD27" s="9"/>
      <c r="AE27" s="9"/>
      <c r="AF27" s="36"/>
      <c r="AG27" s="9"/>
    </row>
    <row r="28" spans="1:34" ht="12" customHeight="1" x14ac:dyDescent="0.2">
      <c r="A28" s="16" t="s">
        <v>9</v>
      </c>
      <c r="C28" s="23">
        <v>150.30000000000001</v>
      </c>
      <c r="D28" s="23">
        <v>150.1</v>
      </c>
      <c r="E28" s="23">
        <v>142.30000000000001</v>
      </c>
      <c r="F28" s="23">
        <v>148.4</v>
      </c>
      <c r="G28" s="38">
        <f>C28+D28+E28+F28</f>
        <v>591.1</v>
      </c>
      <c r="H28" s="23">
        <v>141.5</v>
      </c>
      <c r="I28" s="23">
        <v>151.30000000000001</v>
      </c>
      <c r="J28" s="23">
        <v>148.1</v>
      </c>
      <c r="K28" s="23">
        <v>157.4</v>
      </c>
      <c r="L28" s="38">
        <f>H28+I28+J28+K28</f>
        <v>598.29999999999995</v>
      </c>
      <c r="M28" s="23">
        <v>148.9</v>
      </c>
      <c r="N28" s="23">
        <v>144.19999999999999</v>
      </c>
      <c r="O28" s="23">
        <v>141.9</v>
      </c>
      <c r="P28" s="23">
        <v>146.19999999999999</v>
      </c>
      <c r="Q28" s="38">
        <f>M28+N28+O28+P28-0.1</f>
        <v>581.1</v>
      </c>
      <c r="R28" s="23">
        <v>145.1</v>
      </c>
      <c r="S28" s="23">
        <v>147.1</v>
      </c>
      <c r="T28" s="23">
        <v>143.9</v>
      </c>
      <c r="U28" s="23">
        <v>150.19999999999999</v>
      </c>
      <c r="V28" s="38">
        <f>R28+S28+T28+U28-0.1</f>
        <v>586.19999999999993</v>
      </c>
      <c r="W28" s="23">
        <v>146.30000000000001</v>
      </c>
      <c r="X28" s="23">
        <v>147.30000000000001</v>
      </c>
      <c r="Y28" s="23">
        <v>150.6</v>
      </c>
      <c r="Z28" s="23">
        <v>162.19999999999999</v>
      </c>
      <c r="AA28" s="38">
        <f>W28+X28+Y28+Z28-0.1</f>
        <v>606.30000000000007</v>
      </c>
      <c r="AB28" s="23">
        <v>154.69999999999999</v>
      </c>
      <c r="AC28" s="23">
        <v>167.5</v>
      </c>
      <c r="AD28" s="23">
        <v>162.30000000000001</v>
      </c>
      <c r="AE28" s="23">
        <v>178.1</v>
      </c>
      <c r="AF28" s="38">
        <f>AB28+AC28+AD28+AE28</f>
        <v>662.6</v>
      </c>
      <c r="AG28" s="23">
        <v>170.4</v>
      </c>
    </row>
    <row r="29" spans="1:34" ht="12" customHeight="1" x14ac:dyDescent="0.2">
      <c r="A29" s="16" t="s">
        <v>10</v>
      </c>
      <c r="B29" s="22"/>
      <c r="C29" s="24">
        <v>47.4</v>
      </c>
      <c r="D29" s="24">
        <v>47.7</v>
      </c>
      <c r="E29" s="24">
        <v>51.5</v>
      </c>
      <c r="F29" s="24">
        <v>47.4</v>
      </c>
      <c r="G29" s="38">
        <f>C29+D29+E29+F29</f>
        <v>194</v>
      </c>
      <c r="H29" s="24">
        <v>45.9</v>
      </c>
      <c r="I29" s="24">
        <v>47.7</v>
      </c>
      <c r="J29" s="24">
        <v>53.6</v>
      </c>
      <c r="K29" s="24">
        <v>48.2</v>
      </c>
      <c r="L29" s="38">
        <f>H29+I29+J29+K29</f>
        <v>195.39999999999998</v>
      </c>
      <c r="M29" s="24">
        <v>49.8</v>
      </c>
      <c r="N29" s="24">
        <v>47.45</v>
      </c>
      <c r="O29" s="24">
        <v>51.9</v>
      </c>
      <c r="P29" s="24">
        <v>43.6</v>
      </c>
      <c r="Q29" s="38">
        <f>M29+N29+O29+P29</f>
        <v>192.75</v>
      </c>
      <c r="R29" s="24">
        <v>47.1</v>
      </c>
      <c r="S29" s="24">
        <v>44.9</v>
      </c>
      <c r="T29" s="24">
        <v>50.6</v>
      </c>
      <c r="U29" s="24">
        <v>42.2</v>
      </c>
      <c r="V29" s="38">
        <f>R29+S29+T29+U29</f>
        <v>184.8</v>
      </c>
      <c r="W29" s="24">
        <v>51.2</v>
      </c>
      <c r="X29" s="24">
        <v>49.2</v>
      </c>
      <c r="Y29" s="24">
        <v>57</v>
      </c>
      <c r="Z29" s="24">
        <v>51.7</v>
      </c>
      <c r="AA29" s="38">
        <f>W29+X29+Y29+Z29</f>
        <v>209.10000000000002</v>
      </c>
      <c r="AB29" s="24">
        <v>52.1</v>
      </c>
      <c r="AC29" s="24">
        <v>50.4</v>
      </c>
      <c r="AD29" s="24">
        <v>61.7</v>
      </c>
      <c r="AE29" s="24">
        <v>55</v>
      </c>
      <c r="AF29" s="38">
        <f>AB29+AC29+AD29+AE29</f>
        <v>219.2</v>
      </c>
      <c r="AG29" s="24">
        <v>53.1</v>
      </c>
    </row>
    <row r="30" spans="1:34" ht="12" customHeight="1" x14ac:dyDescent="0.2">
      <c r="A30" s="16" t="s">
        <v>87</v>
      </c>
      <c r="B30" s="17"/>
      <c r="C30" s="24">
        <v>47.4</v>
      </c>
      <c r="D30" s="24">
        <v>47.7</v>
      </c>
      <c r="E30" s="24">
        <v>51.5</v>
      </c>
      <c r="F30" s="24">
        <v>47.4</v>
      </c>
      <c r="G30" s="38">
        <f>C30+D30+E30+F30</f>
        <v>194</v>
      </c>
      <c r="H30" s="24">
        <v>47.2</v>
      </c>
      <c r="I30" s="24">
        <v>47.7</v>
      </c>
      <c r="J30" s="24">
        <v>54.2</v>
      </c>
      <c r="K30" s="24">
        <f>K29+6.4</f>
        <v>54.6</v>
      </c>
      <c r="L30" s="38">
        <f>H30+I30+J30+K30</f>
        <v>203.70000000000002</v>
      </c>
      <c r="M30" s="24">
        <f>M29</f>
        <v>49.8</v>
      </c>
      <c r="N30" s="24">
        <f>N29</f>
        <v>47.45</v>
      </c>
      <c r="O30" s="24">
        <v>51.9</v>
      </c>
      <c r="P30" s="24">
        <v>43.6</v>
      </c>
      <c r="Q30" s="38">
        <f>M30+N30+O30+P30</f>
        <v>192.75</v>
      </c>
      <c r="R30" s="24">
        <f>R29</f>
        <v>47.1</v>
      </c>
      <c r="S30" s="24">
        <f>S29</f>
        <v>44.9</v>
      </c>
      <c r="T30" s="24">
        <f>T29</f>
        <v>50.6</v>
      </c>
      <c r="U30" s="24">
        <f>+U29+2.2</f>
        <v>44.400000000000006</v>
      </c>
      <c r="V30" s="38">
        <f>R30+S30+T30+U30</f>
        <v>187</v>
      </c>
      <c r="W30" s="24">
        <f>W29</f>
        <v>51.2</v>
      </c>
      <c r="X30" s="24">
        <f>X29</f>
        <v>49.2</v>
      </c>
      <c r="Y30" s="24">
        <f>Y29+0.5</f>
        <v>57.5</v>
      </c>
      <c r="Z30" s="24">
        <f>Z29</f>
        <v>51.7</v>
      </c>
      <c r="AA30" s="38">
        <f>W30+X30+Y30+Z30</f>
        <v>209.60000000000002</v>
      </c>
      <c r="AB30" s="24">
        <f>AB29</f>
        <v>52.1</v>
      </c>
      <c r="AC30" s="24">
        <f>AC29+0.8</f>
        <v>51.199999999999996</v>
      </c>
      <c r="AD30" s="24">
        <f>AD29</f>
        <v>61.7</v>
      </c>
      <c r="AE30" s="24">
        <f>AE29+1.8</f>
        <v>56.8</v>
      </c>
      <c r="AF30" s="38">
        <f>AB30+AC30+AD30+AE30</f>
        <v>221.8</v>
      </c>
      <c r="AG30" s="24">
        <f>AG29+2.2</f>
        <v>55.300000000000004</v>
      </c>
    </row>
    <row r="31" spans="1:34" s="28" customFormat="1" ht="12" customHeight="1" x14ac:dyDescent="0.2">
      <c r="A31" s="25"/>
      <c r="B31" s="26" t="s">
        <v>88</v>
      </c>
      <c r="C31" s="27">
        <f t="shared" ref="C31:D31" si="29">C30/C28</f>
        <v>0.31536926147704586</v>
      </c>
      <c r="D31" s="27">
        <f t="shared" si="29"/>
        <v>0.31778814123917393</v>
      </c>
      <c r="E31" s="27">
        <f t="shared" ref="E31:I31" si="30">E30/E28</f>
        <v>0.36191145467322555</v>
      </c>
      <c r="F31" s="27">
        <f t="shared" si="30"/>
        <v>0.31940700808625333</v>
      </c>
      <c r="G31" s="43">
        <f t="shared" si="30"/>
        <v>0.32820165792590084</v>
      </c>
      <c r="H31" s="33">
        <f t="shared" si="30"/>
        <v>0.33356890459363958</v>
      </c>
      <c r="I31" s="33">
        <f t="shared" si="30"/>
        <v>0.31526768010575018</v>
      </c>
      <c r="J31" s="33">
        <f t="shared" ref="J31:M31" si="31">J30/J28</f>
        <v>0.3659689399054693</v>
      </c>
      <c r="K31" s="33">
        <f t="shared" si="31"/>
        <v>0.3468869123252859</v>
      </c>
      <c r="L31" s="47">
        <f t="shared" si="31"/>
        <v>0.34046464984121683</v>
      </c>
      <c r="M31" s="33">
        <f t="shared" si="31"/>
        <v>0.3344526527871054</v>
      </c>
      <c r="N31" s="33">
        <f t="shared" ref="N31:S31" si="32">N30/N28</f>
        <v>0.32905686546463248</v>
      </c>
      <c r="O31" s="33">
        <f t="shared" si="32"/>
        <v>0.36575052854122619</v>
      </c>
      <c r="P31" s="33">
        <f t="shared" si="32"/>
        <v>0.29822161422708621</v>
      </c>
      <c r="Q31" s="47">
        <f t="shared" si="32"/>
        <v>0.33169850283944241</v>
      </c>
      <c r="R31" s="33">
        <f t="shared" si="32"/>
        <v>0.32460372157133016</v>
      </c>
      <c r="S31" s="33">
        <f t="shared" si="32"/>
        <v>0.3052345343303875</v>
      </c>
      <c r="T31" s="33">
        <f t="shared" ref="T31:W31" si="33">T30/T28</f>
        <v>0.35163307852675468</v>
      </c>
      <c r="U31" s="33">
        <f t="shared" si="33"/>
        <v>0.29560585885486024</v>
      </c>
      <c r="V31" s="47">
        <f t="shared" si="33"/>
        <v>0.31900375298532929</v>
      </c>
      <c r="W31" s="33">
        <f t="shared" si="33"/>
        <v>0.34996582365003415</v>
      </c>
      <c r="X31" s="33">
        <f t="shared" ref="X31:Y31" si="34">X30/X28</f>
        <v>0.33401221995926678</v>
      </c>
      <c r="Y31" s="33">
        <f t="shared" si="34"/>
        <v>0.38180610889774236</v>
      </c>
      <c r="Z31" s="33">
        <f t="shared" ref="Z31:AB31" si="35">Z30/Z28</f>
        <v>0.31874229346485822</v>
      </c>
      <c r="AA31" s="47">
        <f t="shared" si="35"/>
        <v>0.34570344713838036</v>
      </c>
      <c r="AB31" s="33">
        <f t="shared" si="35"/>
        <v>0.33678086619263092</v>
      </c>
      <c r="AC31" s="33">
        <f t="shared" ref="AC31:AD31" si="36">AC30/AC28</f>
        <v>0.30567164179104472</v>
      </c>
      <c r="AD31" s="33">
        <f t="shared" si="36"/>
        <v>0.38016019716574245</v>
      </c>
      <c r="AE31" s="33">
        <f t="shared" ref="AE31:AG31" si="37">AE30/AE28</f>
        <v>0.3189219539584503</v>
      </c>
      <c r="AF31" s="47">
        <f t="shared" si="37"/>
        <v>0.33474192574705708</v>
      </c>
      <c r="AG31" s="33">
        <f t="shared" si="37"/>
        <v>0.32453051643192488</v>
      </c>
    </row>
    <row r="32" spans="1:34" ht="12" customHeight="1" x14ac:dyDescent="0.2">
      <c r="A32" s="16" t="s">
        <v>11</v>
      </c>
      <c r="B32" s="22"/>
      <c r="C32" s="24">
        <v>24.8</v>
      </c>
      <c r="D32" s="24">
        <v>26.3</v>
      </c>
      <c r="E32" s="24">
        <v>30.1</v>
      </c>
      <c r="F32" s="24">
        <v>25.8</v>
      </c>
      <c r="G32" s="38">
        <f>C32+D32+E32+F32</f>
        <v>107</v>
      </c>
      <c r="H32" s="24">
        <v>24.7</v>
      </c>
      <c r="I32" s="24">
        <v>24.8</v>
      </c>
      <c r="J32" s="24">
        <v>29.3</v>
      </c>
      <c r="K32" s="24">
        <v>24.1</v>
      </c>
      <c r="L32" s="38">
        <f>H32+I32+J32+K32</f>
        <v>102.9</v>
      </c>
      <c r="M32" s="24">
        <v>26.5</v>
      </c>
      <c r="N32" s="24">
        <v>24.1</v>
      </c>
      <c r="O32" s="24">
        <v>29.6</v>
      </c>
      <c r="P32" s="24">
        <v>20.5</v>
      </c>
      <c r="Q32" s="38">
        <f>M32+N32+O32+P32</f>
        <v>100.7</v>
      </c>
      <c r="R32" s="24">
        <v>23.6</v>
      </c>
      <c r="S32" s="24">
        <v>21.6</v>
      </c>
      <c r="T32" s="24">
        <v>27.1</v>
      </c>
      <c r="U32" s="24">
        <v>18.2</v>
      </c>
      <c r="V32" s="38">
        <f>R32+S32+T32+U32</f>
        <v>90.500000000000014</v>
      </c>
      <c r="W32" s="24">
        <v>31.5</v>
      </c>
      <c r="X32" s="24">
        <v>29.5</v>
      </c>
      <c r="Y32" s="24">
        <v>35.6</v>
      </c>
      <c r="Z32" s="24">
        <v>32.200000000000003</v>
      </c>
      <c r="AA32" s="38">
        <f>W32+X32+Y32+Z32</f>
        <v>128.80000000000001</v>
      </c>
      <c r="AB32" s="24">
        <v>30.5</v>
      </c>
      <c r="AC32" s="24">
        <v>27.2</v>
      </c>
      <c r="AD32" s="24">
        <v>40.799999999999997</v>
      </c>
      <c r="AE32" s="24">
        <v>32.6</v>
      </c>
      <c r="AF32" s="38">
        <f>AB32+AC32+AD32+AE32</f>
        <v>131.1</v>
      </c>
      <c r="AG32" s="24">
        <v>31.3</v>
      </c>
    </row>
    <row r="33" spans="1:33" ht="12" customHeight="1" x14ac:dyDescent="0.2">
      <c r="A33" s="16" t="s">
        <v>89</v>
      </c>
      <c r="B33" s="17"/>
      <c r="C33" s="24">
        <v>24.8</v>
      </c>
      <c r="D33" s="24">
        <v>26.3</v>
      </c>
      <c r="E33" s="24">
        <v>30.1</v>
      </c>
      <c r="F33" s="24">
        <v>25.8</v>
      </c>
      <c r="G33" s="38">
        <f>C33+D33+E33+F33</f>
        <v>107</v>
      </c>
      <c r="H33" s="24">
        <v>26</v>
      </c>
      <c r="I33" s="24">
        <v>24.8</v>
      </c>
      <c r="J33" s="24">
        <v>29.9</v>
      </c>
      <c r="K33" s="24">
        <f>K32+6.4</f>
        <v>30.5</v>
      </c>
      <c r="L33" s="38">
        <f>H33+I33+J33+K33</f>
        <v>111.19999999999999</v>
      </c>
      <c r="M33" s="24">
        <f>M32</f>
        <v>26.5</v>
      </c>
      <c r="N33" s="24">
        <f>N32</f>
        <v>24.1</v>
      </c>
      <c r="O33" s="24">
        <v>29.6</v>
      </c>
      <c r="P33" s="24">
        <v>20.5</v>
      </c>
      <c r="Q33" s="38">
        <f>M33+N33+O33+P33</f>
        <v>100.7</v>
      </c>
      <c r="R33" s="24">
        <f>R32</f>
        <v>23.6</v>
      </c>
      <c r="S33" s="24">
        <f>S32</f>
        <v>21.6</v>
      </c>
      <c r="T33" s="24">
        <f>T32</f>
        <v>27.1</v>
      </c>
      <c r="U33" s="24">
        <f>+U32+2.2</f>
        <v>20.399999999999999</v>
      </c>
      <c r="V33" s="38">
        <f>R33+S33+T33+U33</f>
        <v>92.700000000000017</v>
      </c>
      <c r="W33" s="24">
        <f>W32</f>
        <v>31.5</v>
      </c>
      <c r="X33" s="24">
        <f>X32</f>
        <v>29.5</v>
      </c>
      <c r="Y33" s="24">
        <f>Y32+0.44</f>
        <v>36.04</v>
      </c>
      <c r="Z33" s="24">
        <f>Z32</f>
        <v>32.200000000000003</v>
      </c>
      <c r="AA33" s="38">
        <f>W33+X33+Y33+Z33</f>
        <v>129.24</v>
      </c>
      <c r="AB33" s="24">
        <f>AB32</f>
        <v>30.5</v>
      </c>
      <c r="AC33" s="24">
        <f>AC32+0.8</f>
        <v>28</v>
      </c>
      <c r="AD33" s="24">
        <f>AD32</f>
        <v>40.799999999999997</v>
      </c>
      <c r="AE33" s="24">
        <f>AE32+1.8</f>
        <v>34.4</v>
      </c>
      <c r="AF33" s="38">
        <f>AB33+AC33+AD33+AE33</f>
        <v>133.69999999999999</v>
      </c>
      <c r="AG33" s="24">
        <f>AG32+2.2</f>
        <v>33.5</v>
      </c>
    </row>
    <row r="34" spans="1:33" s="28" customFormat="1" ht="12" customHeight="1" x14ac:dyDescent="0.2">
      <c r="A34" s="25"/>
      <c r="B34" s="26" t="s">
        <v>90</v>
      </c>
      <c r="C34" s="27">
        <f t="shared" ref="C34" si="38">C33/C28</f>
        <v>0.16500332667997339</v>
      </c>
      <c r="D34" s="27">
        <f t="shared" ref="D34:E34" si="39">D33/D28</f>
        <v>0.17521652231845439</v>
      </c>
      <c r="E34" s="27">
        <f t="shared" si="39"/>
        <v>0.21152494729444835</v>
      </c>
      <c r="F34" s="27">
        <f t="shared" ref="F34:I34" si="40">F33/F28</f>
        <v>0.1738544474393531</v>
      </c>
      <c r="G34" s="43">
        <f t="shared" si="40"/>
        <v>0.18101844019624427</v>
      </c>
      <c r="H34" s="27">
        <f t="shared" si="40"/>
        <v>0.18374558303886926</v>
      </c>
      <c r="I34" s="27">
        <f t="shared" si="40"/>
        <v>0.16391275611368142</v>
      </c>
      <c r="J34" s="27">
        <f t="shared" ref="J34:M34" si="41">J33/J28</f>
        <v>0.20189061444969614</v>
      </c>
      <c r="K34" s="33">
        <f t="shared" si="41"/>
        <v>0.19377382465057177</v>
      </c>
      <c r="L34" s="47">
        <f t="shared" si="41"/>
        <v>0.18585993648671234</v>
      </c>
      <c r="M34" s="27">
        <f t="shared" si="41"/>
        <v>0.17797179314976494</v>
      </c>
      <c r="N34" s="27">
        <f t="shared" ref="N34:S34" si="42">N33/N28</f>
        <v>0.16712898751733707</v>
      </c>
      <c r="O34" s="27">
        <f t="shared" si="42"/>
        <v>0.20859760394644117</v>
      </c>
      <c r="P34" s="33">
        <f t="shared" si="42"/>
        <v>0.14021887824897403</v>
      </c>
      <c r="Q34" s="47">
        <f t="shared" si="42"/>
        <v>0.17329203235243504</v>
      </c>
      <c r="R34" s="27">
        <f t="shared" si="42"/>
        <v>0.1626464507236389</v>
      </c>
      <c r="S34" s="27">
        <f t="shared" si="42"/>
        <v>0.14683888511216861</v>
      </c>
      <c r="T34" s="27">
        <f t="shared" ref="T34:W34" si="43">T33/T28</f>
        <v>0.18832522585128561</v>
      </c>
      <c r="U34" s="33">
        <f t="shared" si="43"/>
        <v>0.13581890812250333</v>
      </c>
      <c r="V34" s="47">
        <f t="shared" si="43"/>
        <v>0.15813715455475952</v>
      </c>
      <c r="W34" s="27">
        <f t="shared" si="43"/>
        <v>0.21531100478468898</v>
      </c>
      <c r="X34" s="27">
        <f t="shared" ref="X34:Y34" si="44">X33/X28</f>
        <v>0.20027155465037338</v>
      </c>
      <c r="Y34" s="27">
        <f t="shared" si="44"/>
        <v>0.23930942895086321</v>
      </c>
      <c r="Z34" s="27">
        <f t="shared" ref="Z34:AB34" si="45">Z33/Z28</f>
        <v>0.19852034525277437</v>
      </c>
      <c r="AA34" s="47">
        <f t="shared" si="45"/>
        <v>0.21316180108857</v>
      </c>
      <c r="AB34" s="27">
        <f t="shared" si="45"/>
        <v>0.19715578539107953</v>
      </c>
      <c r="AC34" s="27">
        <f t="shared" ref="AC34:AD34" si="46">AC33/AC28</f>
        <v>0.16716417910447762</v>
      </c>
      <c r="AD34" s="27">
        <f t="shared" si="46"/>
        <v>0.25138632162661734</v>
      </c>
      <c r="AE34" s="27">
        <f t="shared" ref="AE34:AG34" si="47">AE33/AE28</f>
        <v>0.193149915777653</v>
      </c>
      <c r="AF34" s="47">
        <f t="shared" si="47"/>
        <v>0.20178086326592209</v>
      </c>
      <c r="AG34" s="27">
        <f t="shared" si="47"/>
        <v>0.19659624413145541</v>
      </c>
    </row>
    <row r="35" spans="1:33" ht="12" customHeight="1" x14ac:dyDescent="0.2">
      <c r="A35" s="16" t="s">
        <v>21</v>
      </c>
      <c r="B35" s="22"/>
      <c r="C35" s="24">
        <v>18</v>
      </c>
      <c r="D35" s="24">
        <v>21</v>
      </c>
      <c r="E35" s="24">
        <v>21</v>
      </c>
      <c r="F35" s="24">
        <v>20.9</v>
      </c>
      <c r="G35" s="38">
        <f>C35+D35+E35+F35-1</f>
        <v>79.900000000000006</v>
      </c>
      <c r="H35" s="24">
        <v>20.2</v>
      </c>
      <c r="I35" s="24">
        <v>21.7</v>
      </c>
      <c r="J35" s="24">
        <v>24.1</v>
      </c>
      <c r="K35" s="24">
        <v>41.6</v>
      </c>
      <c r="L35" s="38">
        <f>H35+I35+J35+K35</f>
        <v>107.6</v>
      </c>
      <c r="M35" s="24">
        <v>22.9</v>
      </c>
      <c r="N35" s="24">
        <v>24.45</v>
      </c>
      <c r="O35" s="24">
        <v>19.3</v>
      </c>
      <c r="P35" s="24">
        <v>19.8</v>
      </c>
      <c r="Q35" s="38">
        <f>M35+N35+O35+P35+0.1</f>
        <v>86.549999999999983</v>
      </c>
      <c r="R35" s="24">
        <v>22.4</v>
      </c>
      <c r="S35" s="24">
        <v>21.4</v>
      </c>
      <c r="T35" s="24">
        <v>19.5</v>
      </c>
      <c r="U35" s="24">
        <v>21.9</v>
      </c>
      <c r="V35" s="38">
        <f>R35+S35+T35+U35+0.1</f>
        <v>85.299999999999983</v>
      </c>
      <c r="W35" s="24">
        <v>17.100000000000001</v>
      </c>
      <c r="X35" s="24">
        <v>21</v>
      </c>
      <c r="Y35" s="24">
        <v>15</v>
      </c>
      <c r="Z35" s="24">
        <v>29.8</v>
      </c>
      <c r="AA35" s="38">
        <f>W35+X35+Y35+Z35+0.1</f>
        <v>83</v>
      </c>
      <c r="AB35" s="24">
        <v>18.399999999999999</v>
      </c>
      <c r="AC35" s="24">
        <v>20.9</v>
      </c>
      <c r="AD35" s="24">
        <v>19.5</v>
      </c>
      <c r="AE35" s="24">
        <v>23.4</v>
      </c>
      <c r="AF35" s="38">
        <f>AB35+AC35+AD35+AE35</f>
        <v>82.199999999999989</v>
      </c>
      <c r="AG35" s="24">
        <v>17.5</v>
      </c>
    </row>
    <row r="36" spans="1:33" ht="13.5" customHeight="1" x14ac:dyDescent="0.25">
      <c r="A36" s="7" t="s">
        <v>59</v>
      </c>
      <c r="B36" s="9"/>
      <c r="C36" s="9"/>
      <c r="D36" s="9"/>
      <c r="E36" s="9"/>
      <c r="F36" s="9"/>
      <c r="G36" s="36"/>
      <c r="H36" s="9"/>
      <c r="I36" s="9"/>
      <c r="J36" s="9"/>
      <c r="K36" s="9"/>
      <c r="L36" s="36"/>
      <c r="M36" s="9"/>
      <c r="N36" s="9"/>
      <c r="O36" s="9"/>
      <c r="P36" s="9"/>
      <c r="Q36" s="36"/>
      <c r="R36" s="9"/>
      <c r="S36" s="9"/>
      <c r="T36" s="9"/>
      <c r="U36" s="9"/>
      <c r="V36" s="36"/>
      <c r="W36" s="9"/>
      <c r="X36" s="9"/>
      <c r="Y36" s="9"/>
      <c r="Z36" s="9"/>
      <c r="AA36" s="36"/>
      <c r="AB36" s="9"/>
      <c r="AC36" s="9"/>
      <c r="AD36" s="9"/>
      <c r="AE36" s="9"/>
      <c r="AF36" s="36"/>
      <c r="AG36" s="9"/>
    </row>
    <row r="37" spans="1:33" ht="12" customHeight="1" x14ac:dyDescent="0.2">
      <c r="A37" s="16" t="s">
        <v>9</v>
      </c>
      <c r="C37" s="32">
        <v>24.8</v>
      </c>
      <c r="D37" s="32">
        <v>27.9</v>
      </c>
      <c r="E37" s="32">
        <v>29.8</v>
      </c>
      <c r="F37" s="32">
        <v>29.4</v>
      </c>
      <c r="G37" s="38">
        <f>C37+D37+E37+F37</f>
        <v>111.9</v>
      </c>
      <c r="H37" s="32">
        <v>21.3</v>
      </c>
      <c r="I37" s="32">
        <v>23.7</v>
      </c>
      <c r="J37" s="32">
        <v>25.4</v>
      </c>
      <c r="K37" s="32">
        <v>24.5</v>
      </c>
      <c r="L37" s="38">
        <f>H37+I37+J37+K37</f>
        <v>94.9</v>
      </c>
      <c r="M37" s="32">
        <v>22.3</v>
      </c>
      <c r="N37" s="32">
        <v>23.8</v>
      </c>
      <c r="O37" s="32">
        <v>25.1</v>
      </c>
      <c r="P37" s="32">
        <v>23.9</v>
      </c>
      <c r="Q37" s="38">
        <f>M37+N37+O37+P37</f>
        <v>95.1</v>
      </c>
      <c r="R37" s="32">
        <v>21.7</v>
      </c>
      <c r="S37" s="32">
        <v>23.3</v>
      </c>
      <c r="T37" s="32">
        <v>25.4</v>
      </c>
      <c r="U37" s="32">
        <v>25</v>
      </c>
      <c r="V37" s="38">
        <f>R37+S37+T37+U37</f>
        <v>95.4</v>
      </c>
      <c r="W37" s="32">
        <v>22.9</v>
      </c>
      <c r="X37" s="32">
        <v>24.3</v>
      </c>
      <c r="Y37" s="32">
        <v>26.3</v>
      </c>
      <c r="Z37" s="32">
        <v>25.8</v>
      </c>
      <c r="AA37" s="38">
        <f>W37+X37+Y37+Z37</f>
        <v>99.3</v>
      </c>
      <c r="AB37" s="32">
        <v>23.8</v>
      </c>
      <c r="AC37" s="32">
        <v>38.700000000000003</v>
      </c>
      <c r="AD37" s="32">
        <v>39.6</v>
      </c>
      <c r="AE37" s="32">
        <v>42.1</v>
      </c>
      <c r="AF37" s="38">
        <f>AB37+AC37+AD37+AE37</f>
        <v>144.19999999999999</v>
      </c>
      <c r="AG37" s="32">
        <v>41.7</v>
      </c>
    </row>
    <row r="38" spans="1:33" ht="12" customHeight="1" x14ac:dyDescent="0.2">
      <c r="A38" s="16" t="s">
        <v>10</v>
      </c>
      <c r="C38" s="32">
        <v>6.7</v>
      </c>
      <c r="D38" s="32">
        <v>7.6</v>
      </c>
      <c r="E38" s="32">
        <v>7.4</v>
      </c>
      <c r="F38" s="32">
        <v>7.5</v>
      </c>
      <c r="G38" s="38">
        <f>C38+D38+E38+F38</f>
        <v>29.200000000000003</v>
      </c>
      <c r="H38" s="32">
        <v>5</v>
      </c>
      <c r="I38" s="32">
        <v>6.7</v>
      </c>
      <c r="J38" s="32">
        <v>6.9</v>
      </c>
      <c r="K38" s="32">
        <v>6.5</v>
      </c>
      <c r="L38" s="38">
        <f>H38+I38+J38+K38</f>
        <v>25.1</v>
      </c>
      <c r="M38" s="32">
        <v>5.6</v>
      </c>
      <c r="N38" s="32">
        <v>6.4</v>
      </c>
      <c r="O38" s="32">
        <v>7.3</v>
      </c>
      <c r="P38" s="32">
        <v>5.9</v>
      </c>
      <c r="Q38" s="38">
        <f>M38+N38+O38+P38</f>
        <v>25.200000000000003</v>
      </c>
      <c r="R38" s="32">
        <v>6.7</v>
      </c>
      <c r="S38" s="32">
        <v>7.1</v>
      </c>
      <c r="T38" s="32">
        <v>8.1</v>
      </c>
      <c r="U38" s="32">
        <v>7.9</v>
      </c>
      <c r="V38" s="38">
        <f>R38+S38+T38+U38</f>
        <v>29.799999999999997</v>
      </c>
      <c r="W38" s="32">
        <v>7.5</v>
      </c>
      <c r="X38" s="32">
        <v>7.7</v>
      </c>
      <c r="Y38" s="32">
        <v>8.9</v>
      </c>
      <c r="Z38" s="32">
        <v>7.7</v>
      </c>
      <c r="AA38" s="38">
        <f>W38+X38+Y38+Z38</f>
        <v>31.8</v>
      </c>
      <c r="AB38" s="32">
        <v>7.9</v>
      </c>
      <c r="AC38" s="32">
        <v>12.5</v>
      </c>
      <c r="AD38" s="32">
        <v>12.7</v>
      </c>
      <c r="AE38" s="32">
        <v>12.8</v>
      </c>
      <c r="AF38" s="38">
        <f>AB38+AC38+AD38+AE38</f>
        <v>45.899999999999991</v>
      </c>
      <c r="AG38" s="32">
        <v>13.8</v>
      </c>
    </row>
    <row r="39" spans="1:33" ht="12" customHeight="1" x14ac:dyDescent="0.2">
      <c r="A39" s="16" t="s">
        <v>87</v>
      </c>
      <c r="B39" s="17"/>
      <c r="C39" s="32">
        <v>6.7</v>
      </c>
      <c r="D39" s="32">
        <v>7.6</v>
      </c>
      <c r="E39" s="32">
        <v>7.4</v>
      </c>
      <c r="F39" s="32">
        <v>7.5</v>
      </c>
      <c r="G39" s="38">
        <f>C39+D39+E39+F39</f>
        <v>29.200000000000003</v>
      </c>
      <c r="H39" s="32">
        <v>5</v>
      </c>
      <c r="I39" s="32">
        <v>6.7</v>
      </c>
      <c r="J39" s="32">
        <v>6.9</v>
      </c>
      <c r="K39" s="32">
        <v>6.5</v>
      </c>
      <c r="L39" s="38">
        <f>H39+I39+J39+K39</f>
        <v>25.1</v>
      </c>
      <c r="M39" s="32">
        <v>5.6</v>
      </c>
      <c r="N39" s="32">
        <v>6.4</v>
      </c>
      <c r="O39" s="32">
        <v>7.3</v>
      </c>
      <c r="P39" s="32">
        <v>5.9</v>
      </c>
      <c r="Q39" s="38">
        <f>M39+N39+O39+P39</f>
        <v>25.200000000000003</v>
      </c>
      <c r="R39" s="32">
        <f>R38</f>
        <v>6.7</v>
      </c>
      <c r="S39" s="32">
        <f>S38</f>
        <v>7.1</v>
      </c>
      <c r="T39" s="32">
        <f>T38</f>
        <v>8.1</v>
      </c>
      <c r="U39" s="32">
        <f>U38</f>
        <v>7.9</v>
      </c>
      <c r="V39" s="38">
        <f>R39+S39+T39+U39</f>
        <v>29.799999999999997</v>
      </c>
      <c r="W39" s="32">
        <f>W38</f>
        <v>7.5</v>
      </c>
      <c r="X39" s="32">
        <f>X38</f>
        <v>7.7</v>
      </c>
      <c r="Y39" s="32">
        <f>Y38</f>
        <v>8.9</v>
      </c>
      <c r="Z39" s="32">
        <f>Z38</f>
        <v>7.7</v>
      </c>
      <c r="AA39" s="38">
        <f>W39+X39+Y39+Z39</f>
        <v>31.8</v>
      </c>
      <c r="AB39" s="32">
        <f>AB38</f>
        <v>7.9</v>
      </c>
      <c r="AC39" s="32">
        <f>AC38</f>
        <v>12.5</v>
      </c>
      <c r="AD39" s="32">
        <f>AD38</f>
        <v>12.7</v>
      </c>
      <c r="AE39" s="32">
        <f>AE38</f>
        <v>12.8</v>
      </c>
      <c r="AF39" s="38">
        <f>AB39+AC39+AD39+AE39</f>
        <v>45.899999999999991</v>
      </c>
      <c r="AG39" s="32">
        <f>AG38</f>
        <v>13.8</v>
      </c>
    </row>
    <row r="40" spans="1:33" s="28" customFormat="1" ht="12" customHeight="1" x14ac:dyDescent="0.2">
      <c r="A40" s="25"/>
      <c r="B40" s="26" t="s">
        <v>88</v>
      </c>
      <c r="C40" s="27">
        <f t="shared" ref="C40" si="48">C39/C37</f>
        <v>0.27016129032258063</v>
      </c>
      <c r="D40" s="27">
        <f t="shared" ref="D40:E40" si="49">D39/D37</f>
        <v>0.27240143369175629</v>
      </c>
      <c r="E40" s="27">
        <f t="shared" si="49"/>
        <v>0.24832214765100671</v>
      </c>
      <c r="F40" s="27">
        <f t="shared" ref="F40:I40" si="50">F39/F37</f>
        <v>0.25510204081632654</v>
      </c>
      <c r="G40" s="43">
        <f t="shared" si="50"/>
        <v>0.26094727435210008</v>
      </c>
      <c r="H40" s="27">
        <f t="shared" si="50"/>
        <v>0.23474178403755869</v>
      </c>
      <c r="I40" s="27">
        <f t="shared" si="50"/>
        <v>0.28270042194092826</v>
      </c>
      <c r="J40" s="27">
        <f t="shared" ref="J40:M40" si="51">J39/J37</f>
        <v>0.27165354330708663</v>
      </c>
      <c r="K40" s="27">
        <f t="shared" si="51"/>
        <v>0.26530612244897961</v>
      </c>
      <c r="L40" s="43">
        <f t="shared" si="51"/>
        <v>0.26448893572181242</v>
      </c>
      <c r="M40" s="27">
        <f t="shared" si="51"/>
        <v>0.25112107623318386</v>
      </c>
      <c r="N40" s="27">
        <f t="shared" ref="N40:S40" si="52">N39/N37</f>
        <v>0.26890756302521007</v>
      </c>
      <c r="O40" s="27">
        <f t="shared" si="52"/>
        <v>0.29083665338645415</v>
      </c>
      <c r="P40" s="27">
        <f t="shared" si="52"/>
        <v>0.2468619246861925</v>
      </c>
      <c r="Q40" s="43">
        <f t="shared" si="52"/>
        <v>0.26498422712933761</v>
      </c>
      <c r="R40" s="27">
        <f t="shared" si="52"/>
        <v>0.30875576036866359</v>
      </c>
      <c r="S40" s="27">
        <f t="shared" si="52"/>
        <v>0.30472103004291845</v>
      </c>
      <c r="T40" s="27">
        <f t="shared" ref="T40:W40" si="53">T39/T37</f>
        <v>0.31889763779527558</v>
      </c>
      <c r="U40" s="27">
        <f t="shared" si="53"/>
        <v>0.316</v>
      </c>
      <c r="V40" s="43">
        <f t="shared" si="53"/>
        <v>0.31236897274633119</v>
      </c>
      <c r="W40" s="27">
        <f t="shared" si="53"/>
        <v>0.32751091703056773</v>
      </c>
      <c r="X40" s="27">
        <f t="shared" ref="X40:Y40" si="54">X39/X37</f>
        <v>0.3168724279835391</v>
      </c>
      <c r="Y40" s="27">
        <f t="shared" si="54"/>
        <v>0.33840304182509506</v>
      </c>
      <c r="Z40" s="27">
        <f t="shared" ref="Z40:AB40" si="55">Z39/Z37</f>
        <v>0.29844961240310075</v>
      </c>
      <c r="AA40" s="43">
        <f t="shared" si="55"/>
        <v>0.3202416918429003</v>
      </c>
      <c r="AB40" s="27">
        <f t="shared" si="55"/>
        <v>0.33193277310924368</v>
      </c>
      <c r="AC40" s="27">
        <f t="shared" ref="AC40:AD40" si="56">AC39/AC37</f>
        <v>0.32299741602067183</v>
      </c>
      <c r="AD40" s="27">
        <f t="shared" si="56"/>
        <v>0.32070707070707066</v>
      </c>
      <c r="AE40" s="27">
        <f t="shared" ref="AE40:AG40" si="57">AE39/AE37</f>
        <v>0.30403800475059384</v>
      </c>
      <c r="AF40" s="43">
        <f t="shared" si="57"/>
        <v>0.31830790568654643</v>
      </c>
      <c r="AG40" s="27">
        <f t="shared" si="57"/>
        <v>0.33093525179856115</v>
      </c>
    </row>
    <row r="41" spans="1:33" ht="12" customHeight="1" x14ac:dyDescent="0.2">
      <c r="A41" s="16" t="s">
        <v>11</v>
      </c>
      <c r="C41" s="32">
        <v>3.7</v>
      </c>
      <c r="D41" s="32">
        <v>4.7</v>
      </c>
      <c r="E41" s="32">
        <v>4.5</v>
      </c>
      <c r="F41" s="32">
        <v>4.5</v>
      </c>
      <c r="G41" s="38">
        <f>C41+D41+E41+F41</f>
        <v>17.399999999999999</v>
      </c>
      <c r="H41" s="32">
        <v>2</v>
      </c>
      <c r="I41" s="32">
        <v>3.9</v>
      </c>
      <c r="J41" s="32">
        <v>4.0999999999999996</v>
      </c>
      <c r="K41" s="32">
        <v>3.7</v>
      </c>
      <c r="L41" s="38">
        <f>H41+I41+J41+K41</f>
        <v>13.7</v>
      </c>
      <c r="M41" s="32">
        <v>2.9</v>
      </c>
      <c r="N41" s="32">
        <v>3.6</v>
      </c>
      <c r="O41" s="32">
        <v>4.7</v>
      </c>
      <c r="P41" s="32">
        <v>3.3</v>
      </c>
      <c r="Q41" s="38">
        <f>M41+N41+O41+P41</f>
        <v>14.5</v>
      </c>
      <c r="R41" s="32">
        <v>4.0999999999999996</v>
      </c>
      <c r="S41" s="32">
        <v>4.5</v>
      </c>
      <c r="T41" s="32">
        <v>5.4</v>
      </c>
      <c r="U41" s="32">
        <v>5.3</v>
      </c>
      <c r="V41" s="38">
        <f>R41+S41+T41+U41</f>
        <v>19.3</v>
      </c>
      <c r="W41" s="32">
        <v>5</v>
      </c>
      <c r="X41" s="32">
        <v>5.2</v>
      </c>
      <c r="Y41" s="32">
        <v>6.4</v>
      </c>
      <c r="Z41" s="32">
        <v>4.9000000000000004</v>
      </c>
      <c r="AA41" s="38">
        <f>W41+X41+Y41+Z41</f>
        <v>21.5</v>
      </c>
      <c r="AB41" s="32">
        <v>5.0999999999999996</v>
      </c>
      <c r="AC41" s="32">
        <v>6.9</v>
      </c>
      <c r="AD41" s="32">
        <v>6.9</v>
      </c>
      <c r="AE41" s="32">
        <v>7.1</v>
      </c>
      <c r="AF41" s="38">
        <f>AB41+AC41+AD41+AE41</f>
        <v>26</v>
      </c>
      <c r="AG41" s="32">
        <v>8.1999999999999993</v>
      </c>
    </row>
    <row r="42" spans="1:33" ht="12" customHeight="1" x14ac:dyDescent="0.2">
      <c r="A42" s="16" t="s">
        <v>89</v>
      </c>
      <c r="B42" s="17"/>
      <c r="C42" s="32">
        <v>3.7</v>
      </c>
      <c r="D42" s="32">
        <v>4.7</v>
      </c>
      <c r="E42" s="32">
        <v>4.5</v>
      </c>
      <c r="F42" s="32">
        <v>4.5</v>
      </c>
      <c r="G42" s="38">
        <f>C42+D42+E42+F42</f>
        <v>17.399999999999999</v>
      </c>
      <c r="H42" s="32">
        <v>2</v>
      </c>
      <c r="I42" s="32">
        <v>3.9</v>
      </c>
      <c r="J42" s="32">
        <v>4.0999999999999996</v>
      </c>
      <c r="K42" s="32">
        <v>3.7</v>
      </c>
      <c r="L42" s="38">
        <f>H42+I42+J42+K42</f>
        <v>13.7</v>
      </c>
      <c r="M42" s="32">
        <v>2.9</v>
      </c>
      <c r="N42" s="32">
        <v>3.6</v>
      </c>
      <c r="O42" s="32">
        <v>4.7</v>
      </c>
      <c r="P42" s="32">
        <v>3.3</v>
      </c>
      <c r="Q42" s="38">
        <f>M42+N42+O42+P42</f>
        <v>14.5</v>
      </c>
      <c r="R42" s="32">
        <f>R41</f>
        <v>4.0999999999999996</v>
      </c>
      <c r="S42" s="32">
        <f>S41</f>
        <v>4.5</v>
      </c>
      <c r="T42" s="32">
        <f>T41</f>
        <v>5.4</v>
      </c>
      <c r="U42" s="32">
        <f>U41</f>
        <v>5.3</v>
      </c>
      <c r="V42" s="38">
        <f>R42+S42+T42+U42</f>
        <v>19.3</v>
      </c>
      <c r="W42" s="32">
        <f>W41</f>
        <v>5</v>
      </c>
      <c r="X42" s="32">
        <f>X41</f>
        <v>5.2</v>
      </c>
      <c r="Y42" s="32">
        <f>Y41</f>
        <v>6.4</v>
      </c>
      <c r="Z42" s="32">
        <f>Z41</f>
        <v>4.9000000000000004</v>
      </c>
      <c r="AA42" s="38">
        <f>W42+X42+Y42+Z42</f>
        <v>21.5</v>
      </c>
      <c r="AB42" s="32">
        <f>AB41</f>
        <v>5.0999999999999996</v>
      </c>
      <c r="AC42" s="32">
        <f>AC41</f>
        <v>6.9</v>
      </c>
      <c r="AD42" s="32">
        <f>AD41</f>
        <v>6.9</v>
      </c>
      <c r="AE42" s="32">
        <f>AE41</f>
        <v>7.1</v>
      </c>
      <c r="AF42" s="38">
        <f>AB42+AC42+AD42+AE42</f>
        <v>26</v>
      </c>
      <c r="AG42" s="32">
        <f>AG41</f>
        <v>8.1999999999999993</v>
      </c>
    </row>
    <row r="43" spans="1:33" s="28" customFormat="1" ht="12" customHeight="1" x14ac:dyDescent="0.2">
      <c r="A43" s="25"/>
      <c r="B43" s="26" t="s">
        <v>90</v>
      </c>
      <c r="C43" s="27">
        <f t="shared" ref="C43" si="58">C42/C37</f>
        <v>0.14919354838709678</v>
      </c>
      <c r="D43" s="27">
        <f t="shared" ref="D43:E43" si="59">D42/D37</f>
        <v>0.16845878136200718</v>
      </c>
      <c r="E43" s="27">
        <f t="shared" si="59"/>
        <v>0.15100671140939598</v>
      </c>
      <c r="F43" s="27">
        <f t="shared" ref="F43:I43" si="60">F42/F37</f>
        <v>0.15306122448979592</v>
      </c>
      <c r="G43" s="43">
        <f t="shared" si="60"/>
        <v>0.15549597855227881</v>
      </c>
      <c r="H43" s="27">
        <f t="shared" si="60"/>
        <v>9.3896713615023469E-2</v>
      </c>
      <c r="I43" s="27">
        <f t="shared" si="60"/>
        <v>0.16455696202531644</v>
      </c>
      <c r="J43" s="27">
        <f t="shared" ref="J43:M43" si="61">J42/J37</f>
        <v>0.16141732283464566</v>
      </c>
      <c r="K43" s="27">
        <f t="shared" si="61"/>
        <v>0.15102040816326531</v>
      </c>
      <c r="L43" s="43">
        <f t="shared" si="61"/>
        <v>0.14436248682824024</v>
      </c>
      <c r="M43" s="27">
        <f t="shared" si="61"/>
        <v>0.13004484304932734</v>
      </c>
      <c r="N43" s="27">
        <f t="shared" ref="N43:S43" si="62">N42/N37</f>
        <v>0.15126050420168066</v>
      </c>
      <c r="O43" s="27">
        <f t="shared" si="62"/>
        <v>0.18725099601593626</v>
      </c>
      <c r="P43" s="27">
        <f t="shared" si="62"/>
        <v>0.13807531380753138</v>
      </c>
      <c r="Q43" s="43">
        <f t="shared" si="62"/>
        <v>0.15247108307045215</v>
      </c>
      <c r="R43" s="27">
        <f t="shared" si="62"/>
        <v>0.1889400921658986</v>
      </c>
      <c r="S43" s="27">
        <f t="shared" si="62"/>
        <v>0.19313304721030042</v>
      </c>
      <c r="T43" s="27">
        <f t="shared" ref="T43:W43" si="63">T42/T37</f>
        <v>0.21259842519685043</v>
      </c>
      <c r="U43" s="27">
        <f t="shared" si="63"/>
        <v>0.21199999999999999</v>
      </c>
      <c r="V43" s="43">
        <f t="shared" si="63"/>
        <v>0.20230607966457023</v>
      </c>
      <c r="W43" s="27">
        <f t="shared" si="63"/>
        <v>0.2183406113537118</v>
      </c>
      <c r="X43" s="27">
        <f t="shared" ref="X43:Y43" si="64">X42/X37</f>
        <v>0.2139917695473251</v>
      </c>
      <c r="Y43" s="27">
        <f t="shared" si="64"/>
        <v>0.24334600760456274</v>
      </c>
      <c r="Z43" s="27">
        <f t="shared" ref="Z43:AB43" si="65">Z42/Z37</f>
        <v>0.18992248062015504</v>
      </c>
      <c r="AA43" s="43">
        <f t="shared" si="65"/>
        <v>0.216515609264854</v>
      </c>
      <c r="AB43" s="27">
        <f t="shared" si="65"/>
        <v>0.21428571428571427</v>
      </c>
      <c r="AC43" s="27">
        <f t="shared" ref="AC43:AD43" si="66">AC42/AC37</f>
        <v>0.17829457364341084</v>
      </c>
      <c r="AD43" s="27">
        <f t="shared" si="66"/>
        <v>0.17424242424242425</v>
      </c>
      <c r="AE43" s="27">
        <f t="shared" ref="AE43:AG43" si="67">AE42/AE37</f>
        <v>0.16864608076009499</v>
      </c>
      <c r="AF43" s="43">
        <f t="shared" si="67"/>
        <v>0.18030513176144244</v>
      </c>
      <c r="AG43" s="27">
        <f t="shared" si="67"/>
        <v>0.19664268585131892</v>
      </c>
    </row>
    <row r="44" spans="1:33" ht="12" customHeight="1" x14ac:dyDescent="0.2">
      <c r="A44" s="16" t="s">
        <v>21</v>
      </c>
      <c r="C44" s="32">
        <v>1.8</v>
      </c>
      <c r="D44" s="32">
        <v>1.4</v>
      </c>
      <c r="E44" s="32">
        <v>1.9</v>
      </c>
      <c r="F44" s="32">
        <v>4.5</v>
      </c>
      <c r="G44" s="38">
        <f>C44+D44+E44+F44</f>
        <v>9.6</v>
      </c>
      <c r="H44" s="32">
        <v>2.5</v>
      </c>
      <c r="I44" s="32">
        <v>2.9</v>
      </c>
      <c r="J44" s="32">
        <v>7</v>
      </c>
      <c r="K44" s="32">
        <v>3</v>
      </c>
      <c r="L44" s="38">
        <f>H44+I44+J44+K44</f>
        <v>15.4</v>
      </c>
      <c r="M44" s="32">
        <v>1.6</v>
      </c>
      <c r="N44" s="32">
        <v>1.4</v>
      </c>
      <c r="O44" s="32">
        <v>1.8</v>
      </c>
      <c r="P44" s="32">
        <v>4.3</v>
      </c>
      <c r="Q44" s="38">
        <f>M44+N44+O44+P44</f>
        <v>9.1</v>
      </c>
      <c r="R44" s="32">
        <v>4.2</v>
      </c>
      <c r="S44" s="32">
        <v>2.2999999999999998</v>
      </c>
      <c r="T44" s="32">
        <v>1.3</v>
      </c>
      <c r="U44" s="32">
        <v>2</v>
      </c>
      <c r="V44" s="38">
        <f>R44+S44+T44+U44</f>
        <v>9.8000000000000007</v>
      </c>
      <c r="W44" s="32">
        <v>2.9</v>
      </c>
      <c r="X44" s="32">
        <v>2.2000000000000002</v>
      </c>
      <c r="Y44" s="32">
        <v>1.6</v>
      </c>
      <c r="Z44" s="32">
        <v>3.7</v>
      </c>
      <c r="AA44" s="38">
        <f>W44+X44+Y44+Z44</f>
        <v>10.399999999999999</v>
      </c>
      <c r="AB44" s="32">
        <v>4</v>
      </c>
      <c r="AC44" s="32">
        <v>9.3000000000000007</v>
      </c>
      <c r="AD44" s="32">
        <v>8.8000000000000007</v>
      </c>
      <c r="AE44" s="32">
        <v>7.1</v>
      </c>
      <c r="AF44" s="38">
        <f>AB44+AC44+AD44+AE44</f>
        <v>29.200000000000003</v>
      </c>
      <c r="AG44" s="32">
        <v>5.6</v>
      </c>
    </row>
    <row r="45" spans="1:33" ht="13.5" customHeight="1" x14ac:dyDescent="0.25">
      <c r="A45" s="7" t="s">
        <v>53</v>
      </c>
      <c r="B45" s="9"/>
      <c r="C45" s="9"/>
      <c r="D45" s="9"/>
      <c r="E45" s="9"/>
      <c r="F45" s="9"/>
      <c r="G45" s="36"/>
      <c r="H45" s="9"/>
      <c r="I45" s="9"/>
      <c r="J45" s="9"/>
      <c r="K45" s="9"/>
      <c r="L45" s="36"/>
      <c r="M45" s="9"/>
      <c r="N45" s="9"/>
      <c r="O45" s="9"/>
      <c r="P45" s="9"/>
      <c r="Q45" s="36"/>
      <c r="R45" s="9"/>
      <c r="S45" s="9"/>
      <c r="T45" s="9"/>
      <c r="U45" s="9"/>
      <c r="V45" s="36"/>
      <c r="W45" s="9"/>
      <c r="X45" s="9"/>
      <c r="Y45" s="9"/>
      <c r="Z45" s="9"/>
      <c r="AA45" s="36"/>
      <c r="AB45" s="9"/>
      <c r="AC45" s="9"/>
      <c r="AD45" s="9"/>
      <c r="AE45" s="9"/>
      <c r="AF45" s="36"/>
      <c r="AG45" s="9"/>
    </row>
    <row r="46" spans="1:33" ht="12" customHeight="1" x14ac:dyDescent="0.2">
      <c r="A46" s="16" t="s">
        <v>22</v>
      </c>
      <c r="B46" s="17"/>
      <c r="C46" s="15">
        <v>3998</v>
      </c>
      <c r="D46" s="15">
        <v>4026</v>
      </c>
      <c r="E46" s="15">
        <v>3966</v>
      </c>
      <c r="F46" s="15">
        <v>3863</v>
      </c>
      <c r="G46" s="38">
        <f>F46</f>
        <v>3863</v>
      </c>
      <c r="H46" s="15">
        <v>4165</v>
      </c>
      <c r="I46" s="15">
        <v>4506</v>
      </c>
      <c r="J46" s="15">
        <v>4477</v>
      </c>
      <c r="K46" s="15">
        <v>4217</v>
      </c>
      <c r="L46" s="38">
        <f>K46</f>
        <v>4217</v>
      </c>
      <c r="M46" s="15">
        <v>4124</v>
      </c>
      <c r="N46" s="15">
        <v>4093</v>
      </c>
      <c r="O46" s="15">
        <v>4116</v>
      </c>
      <c r="P46" s="15">
        <v>4089</v>
      </c>
      <c r="Q46" s="38">
        <f>P46</f>
        <v>4089</v>
      </c>
      <c r="R46" s="15">
        <v>4132</v>
      </c>
      <c r="S46" s="15">
        <v>4170</v>
      </c>
      <c r="T46" s="15">
        <v>4200</v>
      </c>
      <c r="U46" s="15">
        <v>4083</v>
      </c>
      <c r="V46" s="38">
        <f>U46</f>
        <v>4083</v>
      </c>
      <c r="W46" s="15">
        <v>4123</v>
      </c>
      <c r="X46" s="15">
        <v>4199</v>
      </c>
      <c r="Y46" s="15">
        <v>4332</v>
      </c>
      <c r="Z46" s="15">
        <v>4301</v>
      </c>
      <c r="AA46" s="38">
        <f>Z46</f>
        <v>4301</v>
      </c>
      <c r="AB46" s="15">
        <v>4395</v>
      </c>
      <c r="AC46" s="15">
        <v>4724</v>
      </c>
      <c r="AD46" s="15">
        <v>4640</v>
      </c>
      <c r="AE46" s="15">
        <v>4715</v>
      </c>
      <c r="AF46" s="38">
        <f>AE46</f>
        <v>4715</v>
      </c>
      <c r="AG46" s="15">
        <v>4744</v>
      </c>
    </row>
    <row r="47" spans="1:33" ht="12" customHeight="1" x14ac:dyDescent="0.2">
      <c r="A47" s="16" t="s">
        <v>13</v>
      </c>
      <c r="B47" s="17"/>
      <c r="C47" s="18">
        <v>754</v>
      </c>
      <c r="D47" s="18">
        <v>909</v>
      </c>
      <c r="E47" s="18">
        <v>874</v>
      </c>
      <c r="F47" s="18">
        <v>839</v>
      </c>
      <c r="G47" s="37">
        <f>F47</f>
        <v>839</v>
      </c>
      <c r="H47" s="18">
        <v>807</v>
      </c>
      <c r="I47" s="18">
        <v>1047</v>
      </c>
      <c r="J47" s="18">
        <v>995</v>
      </c>
      <c r="K47" s="18">
        <v>971</v>
      </c>
      <c r="L47" s="37">
        <f>K47</f>
        <v>971</v>
      </c>
      <c r="M47" s="18">
        <v>933</v>
      </c>
      <c r="N47" s="18">
        <v>1075</v>
      </c>
      <c r="O47" s="18">
        <v>1043</v>
      </c>
      <c r="P47" s="18">
        <v>1001</v>
      </c>
      <c r="Q47" s="37">
        <f>P47</f>
        <v>1001</v>
      </c>
      <c r="R47" s="18">
        <v>934</v>
      </c>
      <c r="S47" s="18">
        <v>1075</v>
      </c>
      <c r="T47" s="18">
        <v>991</v>
      </c>
      <c r="U47" s="18">
        <v>962</v>
      </c>
      <c r="V47" s="37">
        <f>U47</f>
        <v>962</v>
      </c>
      <c r="W47" s="18">
        <v>899</v>
      </c>
      <c r="X47" s="18">
        <v>1054</v>
      </c>
      <c r="Y47" s="18">
        <v>1007</v>
      </c>
      <c r="Z47" s="18">
        <v>1124</v>
      </c>
      <c r="AA47" s="37">
        <f>Z47</f>
        <v>1124</v>
      </c>
      <c r="AB47" s="18">
        <v>1062</v>
      </c>
      <c r="AC47" s="18">
        <v>1231</v>
      </c>
      <c r="AD47" s="18">
        <v>1120</v>
      </c>
      <c r="AE47" s="18">
        <v>1073</v>
      </c>
      <c r="AF47" s="37">
        <f>AE47</f>
        <v>1073</v>
      </c>
      <c r="AG47" s="18">
        <v>1018</v>
      </c>
    </row>
    <row r="48" spans="1:33" ht="12" customHeight="1" x14ac:dyDescent="0.2">
      <c r="A48" s="16" t="s">
        <v>15</v>
      </c>
      <c r="B48" s="17"/>
      <c r="C48" s="30">
        <v>0.45</v>
      </c>
      <c r="D48" s="30">
        <v>0.38</v>
      </c>
      <c r="E48" s="30">
        <v>0.41</v>
      </c>
      <c r="F48" s="30">
        <v>0.43</v>
      </c>
      <c r="G48" s="45">
        <f>F48</f>
        <v>0.43</v>
      </c>
      <c r="H48" s="30">
        <v>0.33</v>
      </c>
      <c r="I48" s="30">
        <v>0.35499999999999998</v>
      </c>
      <c r="J48" s="30">
        <v>0.36</v>
      </c>
      <c r="K48" s="30">
        <v>0.37</v>
      </c>
      <c r="L48" s="45">
        <f>K48</f>
        <v>0.37</v>
      </c>
      <c r="M48" s="30">
        <v>0.41</v>
      </c>
      <c r="N48" s="30">
        <v>0.34</v>
      </c>
      <c r="O48" s="30">
        <v>0.37</v>
      </c>
      <c r="P48" s="30">
        <v>0.39</v>
      </c>
      <c r="Q48" s="45">
        <f>P48</f>
        <v>0.39</v>
      </c>
      <c r="R48" s="30">
        <v>0.32</v>
      </c>
      <c r="S48" s="30">
        <v>0.35</v>
      </c>
      <c r="T48" s="30">
        <v>0.38</v>
      </c>
      <c r="U48" s="30">
        <v>0.41</v>
      </c>
      <c r="V48" s="45">
        <f>U48</f>
        <v>0.41</v>
      </c>
      <c r="W48" s="30">
        <v>0.34</v>
      </c>
      <c r="X48" s="30">
        <v>0.37</v>
      </c>
      <c r="Y48" s="30">
        <v>0.4</v>
      </c>
      <c r="Z48" s="30">
        <v>0.38500000000000001</v>
      </c>
      <c r="AA48" s="45">
        <f>Z48</f>
        <v>0.38500000000000001</v>
      </c>
      <c r="AB48" s="30">
        <v>0.39</v>
      </c>
      <c r="AC48" s="30">
        <v>0.34</v>
      </c>
      <c r="AD48" s="30">
        <v>0.375</v>
      </c>
      <c r="AE48" s="30">
        <v>0.40500000000000003</v>
      </c>
      <c r="AF48" s="45">
        <f>AE48</f>
        <v>0.40500000000000003</v>
      </c>
      <c r="AG48" s="30">
        <v>0.42899999999999999</v>
      </c>
    </row>
    <row r="49" spans="1:33" ht="12" customHeight="1" x14ac:dyDescent="0.2">
      <c r="A49" s="16" t="s">
        <v>16</v>
      </c>
      <c r="B49" s="17"/>
      <c r="C49" s="31">
        <v>1.5</v>
      </c>
      <c r="D49" s="31">
        <v>1.8</v>
      </c>
      <c r="E49" s="31">
        <v>1.7</v>
      </c>
      <c r="F49" s="31">
        <v>1.7</v>
      </c>
      <c r="G49" s="46">
        <f>F49</f>
        <v>1.7</v>
      </c>
      <c r="H49" s="31">
        <v>1.7</v>
      </c>
      <c r="I49" s="31">
        <v>2.1</v>
      </c>
      <c r="J49" s="31">
        <v>2</v>
      </c>
      <c r="K49" s="31">
        <v>2</v>
      </c>
      <c r="L49" s="46">
        <f>K49</f>
        <v>2</v>
      </c>
      <c r="M49" s="31">
        <v>1.8</v>
      </c>
      <c r="N49" s="31">
        <v>2.1</v>
      </c>
      <c r="O49" s="31">
        <v>2</v>
      </c>
      <c r="P49" s="31">
        <v>1.9</v>
      </c>
      <c r="Q49" s="46">
        <f>P49</f>
        <v>1.9</v>
      </c>
      <c r="R49" s="31">
        <v>1.8</v>
      </c>
      <c r="S49" s="31">
        <v>2</v>
      </c>
      <c r="T49" s="31">
        <v>1.9</v>
      </c>
      <c r="U49" s="31">
        <v>1.8</v>
      </c>
      <c r="V49" s="46">
        <f>U49</f>
        <v>1.8</v>
      </c>
      <c r="W49" s="31">
        <v>1.7</v>
      </c>
      <c r="X49" s="31">
        <v>1.9</v>
      </c>
      <c r="Y49" s="31">
        <v>1.8</v>
      </c>
      <c r="Z49" s="31">
        <v>2</v>
      </c>
      <c r="AA49" s="46">
        <f>Z49</f>
        <v>2</v>
      </c>
      <c r="AB49" s="31">
        <v>1.9</v>
      </c>
      <c r="AC49" s="31">
        <v>2.1</v>
      </c>
      <c r="AD49" s="31">
        <v>1.9</v>
      </c>
      <c r="AE49" s="31">
        <v>1.8</v>
      </c>
      <c r="AF49" s="46">
        <f>AE49</f>
        <v>1.8</v>
      </c>
      <c r="AG49" s="31">
        <v>1.6</v>
      </c>
    </row>
    <row r="50" spans="1:33" ht="12" customHeight="1" x14ac:dyDescent="0.2">
      <c r="A50" s="16" t="s">
        <v>17</v>
      </c>
      <c r="B50" s="17"/>
      <c r="C50" s="30">
        <v>0.85</v>
      </c>
      <c r="D50" s="30">
        <v>1.23</v>
      </c>
      <c r="E50" s="30">
        <v>1.1000000000000001</v>
      </c>
      <c r="F50" s="30">
        <v>0.99</v>
      </c>
      <c r="G50" s="53">
        <f>F50</f>
        <v>0.99</v>
      </c>
      <c r="H50" s="30">
        <v>1.18</v>
      </c>
      <c r="I50" s="30">
        <v>1.375</v>
      </c>
      <c r="J50" s="30">
        <v>1.22</v>
      </c>
      <c r="K50" s="30">
        <v>1.1299999999999999</v>
      </c>
      <c r="L50" s="53">
        <f>K50</f>
        <v>1.1299999999999999</v>
      </c>
      <c r="M50" s="30">
        <v>1.02</v>
      </c>
      <c r="N50" s="30">
        <v>1.41</v>
      </c>
      <c r="O50" s="30">
        <v>1.26</v>
      </c>
      <c r="P50" s="30">
        <v>1.1399999999999999</v>
      </c>
      <c r="Q50" s="53">
        <f>P50</f>
        <v>1.1399999999999999</v>
      </c>
      <c r="R50" s="30">
        <v>1.29</v>
      </c>
      <c r="S50" s="30">
        <v>1.36</v>
      </c>
      <c r="T50" s="30">
        <v>1.1599999999999999</v>
      </c>
      <c r="U50" s="30">
        <v>1.04</v>
      </c>
      <c r="V50" s="53">
        <f>U50</f>
        <v>1.04</v>
      </c>
      <c r="W50" s="30">
        <v>1.18</v>
      </c>
      <c r="X50" s="30">
        <v>1.28</v>
      </c>
      <c r="Y50" s="30">
        <v>1.1000000000000001</v>
      </c>
      <c r="Z50" s="30">
        <v>1.1599999999999999</v>
      </c>
      <c r="AA50" s="53">
        <f>Z50</f>
        <v>1.1599999999999999</v>
      </c>
      <c r="AB50" s="30">
        <v>1.01</v>
      </c>
      <c r="AC50" s="30">
        <v>1.4</v>
      </c>
      <c r="AD50" s="30">
        <v>1.1599999999999999</v>
      </c>
      <c r="AE50" s="30">
        <v>1.03</v>
      </c>
      <c r="AF50" s="53">
        <f>AE50</f>
        <v>1.03</v>
      </c>
      <c r="AG50" s="30">
        <v>0.89600000000000002</v>
      </c>
    </row>
    <row r="52" spans="1:33" x14ac:dyDescent="0.2">
      <c r="A52" s="1" t="s">
        <v>69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verticalDpi="1200" r:id="rId1"/>
  <headerFooter>
    <oddFooter>&amp;L&amp;1#&amp;"Calibri"&amp;10 For Internal Use Only</oddFooter>
  </headerFooter>
  <ignoredErrors>
    <ignoredError sqref="G34 G40 G43 G7 G10 G22 G25 G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Operational Data</vt:lpstr>
      <vt:lpstr>Financial data</vt:lpstr>
    </vt:vector>
  </TitlesOfParts>
  <Company>Elisa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Sahivirta Vesa</cp:lastModifiedBy>
  <cp:lastPrinted>2011-10-20T17:52:41Z</cp:lastPrinted>
  <dcterms:created xsi:type="dcterms:W3CDTF">2009-03-09T14:35:18Z</dcterms:created>
  <dcterms:modified xsi:type="dcterms:W3CDTF">2018-04-17T16:36:21Z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86f2337d-3b8f-4f73-80eb-e1c6c49c36db_Enabled">
    <vt:lpwstr>True</vt:lpwstr>
  </property>
  <property fmtid="{D5CDD505-2E9C-101B-9397-08002B2CF9AE}" pid="4" name="MSIP_Label_86f2337d-3b8f-4f73-80eb-e1c6c49c36db_SiteId">
    <vt:lpwstr>bc70102e-bcef-408c-8acb-2ab01f1517ab</vt:lpwstr>
  </property>
  <property fmtid="{D5CDD505-2E9C-101B-9397-08002B2CF9AE}" pid="5" name="MSIP_Label_86f2337d-3b8f-4f73-80eb-e1c6c49c36db_Ref">
    <vt:lpwstr>https://api.informationprotection.azure.com/api/bc70102e-bcef-408c-8acb-2ab01f1517ab</vt:lpwstr>
  </property>
  <property fmtid="{D5CDD505-2E9C-101B-9397-08002B2CF9AE}" pid="6" name="MSIP_Label_86f2337d-3b8f-4f73-80eb-e1c6c49c36db_Owner">
    <vt:lpwstr>vesa.sahivirta@elisa.fi</vt:lpwstr>
  </property>
  <property fmtid="{D5CDD505-2E9C-101B-9397-08002B2CF9AE}" pid="7" name="MSIP_Label_86f2337d-3b8f-4f73-80eb-e1c6c49c36db_SetDate">
    <vt:lpwstr>2018-01-08T12:56:35.0383851+02:00</vt:lpwstr>
  </property>
  <property fmtid="{D5CDD505-2E9C-101B-9397-08002B2CF9AE}" pid="8" name="MSIP_Label_86f2337d-3b8f-4f73-80eb-e1c6c49c36db_Name">
    <vt:lpwstr>For Internal Use Only</vt:lpwstr>
  </property>
  <property fmtid="{D5CDD505-2E9C-101B-9397-08002B2CF9AE}" pid="9" name="MSIP_Label_86f2337d-3b8f-4f73-80eb-e1c6c49c36db_Application">
    <vt:lpwstr>Microsoft Azure Information Protection</vt:lpwstr>
  </property>
  <property fmtid="{D5CDD505-2E9C-101B-9397-08002B2CF9AE}" pid="10" name="MSIP_Label_86f2337d-3b8f-4f73-80eb-e1c6c49c36db_Extended_MSFT_Method">
    <vt:lpwstr>Automatic</vt:lpwstr>
  </property>
  <property fmtid="{D5CDD505-2E9C-101B-9397-08002B2CF9AE}" pid="11" name="Sensitivity">
    <vt:lpwstr>For Internal Use Only</vt:lpwstr>
  </property>
</Properties>
</file>